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24915" windowHeight="12330" tabRatio="711" activeTab="6"/>
  </bookViews>
  <sheets>
    <sheet name="Elenco Prezzi" sheetId="12" r:id="rId1"/>
    <sheet name="Via Tevere" sheetId="1" r:id="rId2"/>
    <sheet name="Via Colle Fontana" sheetId="5" r:id="rId3"/>
    <sheet name="Via Colle Cagioli" sheetId="4" r:id="rId4"/>
    <sheet name="Via Garibaldi" sheetId="8" r:id="rId5"/>
    <sheet name="Via Castel d'Ariano" sheetId="6" r:id="rId6"/>
    <sheet name="Via Algidus" sheetId="7" r:id="rId7"/>
    <sheet name="QTE" sheetId="2" r:id="rId8"/>
    <sheet name="Riepilogo" sheetId="3" r:id="rId9"/>
  </sheets>
  <definedNames>
    <definedName name="Print_Area" localSheetId="1">'Via Tevere'!$B$2:$M$31</definedName>
    <definedName name="Print_Titles" localSheetId="2">'Via Colle Fontana'!$2:$6</definedName>
    <definedName name="Print_Titles" localSheetId="1">'Via Tevere'!$2:$6</definedName>
  </definedNames>
  <calcPr calcId="144525"/>
</workbook>
</file>

<file path=xl/calcChain.xml><?xml version="1.0" encoding="utf-8"?>
<calcChain xmlns="http://schemas.openxmlformats.org/spreadsheetml/2006/main">
  <c r="N4" i="3" l="1"/>
  <c r="N5" i="3"/>
  <c r="N6" i="3"/>
  <c r="N7" i="3"/>
  <c r="N3" i="3"/>
  <c r="I10" i="3"/>
  <c r="K7" i="3"/>
  <c r="K6" i="3"/>
  <c r="K5" i="3"/>
  <c r="K4" i="3"/>
  <c r="K3" i="3"/>
  <c r="N9" i="3" l="1"/>
  <c r="M11" i="3" s="1"/>
  <c r="M12" i="3" s="1"/>
  <c r="F18" i="2"/>
  <c r="E8" i="2"/>
  <c r="M10" i="3" l="1"/>
  <c r="F8" i="2"/>
  <c r="I26" i="7"/>
  <c r="I27" i="7"/>
  <c r="I21" i="7"/>
  <c r="I22" i="7"/>
  <c r="I23" i="7"/>
  <c r="I13" i="7"/>
  <c r="I14" i="7"/>
  <c r="I8" i="7"/>
  <c r="I9" i="7"/>
  <c r="I20" i="8"/>
  <c r="J20" i="8" s="1"/>
  <c r="M20" i="8" s="1"/>
  <c r="G7" i="3" s="1"/>
  <c r="I17" i="8"/>
  <c r="J17" i="8" s="1"/>
  <c r="M17" i="8" s="1"/>
  <c r="G6" i="3" s="1"/>
  <c r="I11" i="8"/>
  <c r="J11" i="8" s="1"/>
  <c r="I8" i="8"/>
  <c r="J8" i="8" s="1"/>
  <c r="M8" i="8" s="1"/>
  <c r="G3" i="3" s="1"/>
  <c r="I20" i="5"/>
  <c r="J20" i="5" s="1"/>
  <c r="I17" i="5"/>
  <c r="J17" i="5" s="1"/>
  <c r="I11" i="5"/>
  <c r="J11" i="5" s="1"/>
  <c r="M11" i="5" s="1"/>
  <c r="E4" i="3" s="1"/>
  <c r="I8" i="5"/>
  <c r="J8" i="5" s="1"/>
  <c r="I26" i="1"/>
  <c r="I21" i="1"/>
  <c r="I9" i="1"/>
  <c r="I8" i="1"/>
  <c r="I28" i="7"/>
  <c r="I15" i="7"/>
  <c r="I10" i="7"/>
  <c r="I21" i="6"/>
  <c r="J21" i="6" s="1"/>
  <c r="M21" i="6" s="1"/>
  <c r="H7" i="3" s="1"/>
  <c r="I17" i="6"/>
  <c r="J17" i="6" s="1"/>
  <c r="M17" i="6" s="1"/>
  <c r="H6" i="3" s="1"/>
  <c r="I11" i="6"/>
  <c r="J11" i="6" s="1"/>
  <c r="I8" i="6"/>
  <c r="J8" i="6" s="1"/>
  <c r="M8" i="6" s="1"/>
  <c r="H3" i="3" s="1"/>
  <c r="I20" i="4"/>
  <c r="J20" i="4" s="1"/>
  <c r="I17" i="4"/>
  <c r="J17" i="4" s="1"/>
  <c r="I11" i="4"/>
  <c r="J11" i="4" s="1"/>
  <c r="F14" i="4" s="1"/>
  <c r="I14" i="4" s="1"/>
  <c r="J14" i="4" s="1"/>
  <c r="M14" i="4" s="1"/>
  <c r="F5" i="3" s="1"/>
  <c r="I8" i="4"/>
  <c r="J8" i="4" s="1"/>
  <c r="M8" i="4" s="1"/>
  <c r="F3" i="3" s="1"/>
  <c r="I28" i="1"/>
  <c r="I27" i="1"/>
  <c r="I23" i="1"/>
  <c r="I22" i="1"/>
  <c r="I15" i="1"/>
  <c r="J15" i="1" s="1"/>
  <c r="I10" i="1"/>
  <c r="J28" i="7" l="1"/>
  <c r="J23" i="7"/>
  <c r="M23" i="7" s="1"/>
  <c r="I6" i="3" s="1"/>
  <c r="J28" i="1"/>
  <c r="J23" i="1"/>
  <c r="J10" i="7"/>
  <c r="M10" i="7" s="1"/>
  <c r="I3" i="3" s="1"/>
  <c r="J10" i="1"/>
  <c r="J15" i="7"/>
  <c r="M15" i="7" s="1"/>
  <c r="I4" i="3" s="1"/>
  <c r="F14" i="8"/>
  <c r="I14" i="8" s="1"/>
  <c r="J14" i="8" s="1"/>
  <c r="M14" i="8" s="1"/>
  <c r="G5" i="3" s="1"/>
  <c r="M11" i="8"/>
  <c r="M8" i="5"/>
  <c r="E3" i="3" s="1"/>
  <c r="M20" i="5"/>
  <c r="E7" i="3" s="1"/>
  <c r="F14" i="5"/>
  <c r="I14" i="5" s="1"/>
  <c r="J14" i="5" s="1"/>
  <c r="M14" i="5" s="1"/>
  <c r="E5" i="3" s="1"/>
  <c r="M17" i="5"/>
  <c r="E6" i="3" s="1"/>
  <c r="M11" i="6"/>
  <c r="F14" i="6"/>
  <c r="I14" i="6" s="1"/>
  <c r="J14" i="6" s="1"/>
  <c r="M14" i="6" s="1"/>
  <c r="H5" i="3" s="1"/>
  <c r="M15" i="1"/>
  <c r="D4" i="3" s="1"/>
  <c r="M11" i="4"/>
  <c r="M20" i="4"/>
  <c r="F7" i="3" s="1"/>
  <c r="M17" i="4"/>
  <c r="F6" i="3" s="1"/>
  <c r="E8" i="3" l="1"/>
  <c r="M28" i="7"/>
  <c r="I7" i="3" s="1"/>
  <c r="F18" i="7"/>
  <c r="I18" i="7" s="1"/>
  <c r="J18" i="7" s="1"/>
  <c r="M18" i="7" s="1"/>
  <c r="I5" i="3" s="1"/>
  <c r="F23" i="4"/>
  <c r="F4" i="3"/>
  <c r="F8" i="3" s="1"/>
  <c r="F24" i="6"/>
  <c r="H4" i="3"/>
  <c r="H8" i="3" s="1"/>
  <c r="F23" i="8"/>
  <c r="G4" i="3"/>
  <c r="G8" i="3" s="1"/>
  <c r="F18" i="1"/>
  <c r="I18" i="1" s="1"/>
  <c r="J18" i="1" s="1"/>
  <c r="F23" i="5"/>
  <c r="M23" i="1"/>
  <c r="D6" i="3" s="1"/>
  <c r="M10" i="1"/>
  <c r="D3" i="3" s="1"/>
  <c r="M28" i="1"/>
  <c r="D7" i="3" s="1"/>
  <c r="I8" i="3" l="1"/>
  <c r="F31" i="7"/>
  <c r="M18" i="1"/>
  <c r="D5" i="3" s="1"/>
  <c r="D8" i="3" l="1"/>
  <c r="I9" i="3" s="1"/>
  <c r="F31" i="1"/>
  <c r="E10" i="2"/>
  <c r="I15" i="2" l="1"/>
  <c r="J15" i="2" s="1"/>
  <c r="J6" i="2"/>
  <c r="I6" i="2" s="1"/>
  <c r="E12" i="2"/>
  <c r="E14" i="2" l="1"/>
  <c r="F14" i="2" s="1"/>
  <c r="F15" i="2" s="1"/>
</calcChain>
</file>

<file path=xl/sharedStrings.xml><?xml version="1.0" encoding="utf-8"?>
<sst xmlns="http://schemas.openxmlformats.org/spreadsheetml/2006/main" count="317" uniqueCount="82">
  <si>
    <t>B 1.01.1.a.</t>
  </si>
  <si>
    <t>articolo</t>
  </si>
  <si>
    <t>Lavori</t>
  </si>
  <si>
    <t>n°</t>
  </si>
  <si>
    <t>lunghezza</t>
  </si>
  <si>
    <t>larghezza</t>
  </si>
  <si>
    <t>altezza</t>
  </si>
  <si>
    <t>quantità</t>
  </si>
  <si>
    <t>u.m.</t>
  </si>
  <si>
    <t>prezzo</t>
  </si>
  <si>
    <t>parziale</t>
  </si>
  <si>
    <t>totale</t>
  </si>
  <si>
    <t>unitario</t>
  </si>
  <si>
    <t>(volumi)</t>
  </si>
  <si>
    <t>(aree)</t>
  </si>
  <si>
    <t>(pesi)</t>
  </si>
  <si>
    <t>mq/cm</t>
  </si>
  <si>
    <r>
      <t xml:space="preserve">Fresatura di pavimentazioni </t>
    </r>
    <r>
      <rPr>
        <sz val="11"/>
        <color theme="1"/>
        <rFont val="Calibri"/>
        <family val="2"/>
        <scheme val="minor"/>
      </rPr>
      <t>stradali di qualsiasi tipo, compresi gli oneri necessari per poter consegnare la pavimentazione fresata e pulita: al mq per ogni cm di spessore</t>
    </r>
  </si>
  <si>
    <t>B 1.05.14.a.</t>
  </si>
  <si>
    <r>
      <t>Conglomerato bituminoso per strato di usura</t>
    </r>
    <r>
      <rPr>
        <sz val="11"/>
        <color theme="1"/>
        <rFont val="Calibri"/>
        <family val="2"/>
        <scheme val="minor"/>
      </rPr>
      <t>. Fornitura e posa in opera di conglomerato bituminoso per strato di base, provvisto di certificazione CE di prodotto secondo UNI EN 13108 e nel rispetto delle nuove norme tecniche di capitolato, steso con idonee vibrofinitrici e compattato con rulli di idonea massa. Misurato in opera dopo costipamento e per uno spessore di cm. 3. Con bitume tradizionale</t>
    </r>
  </si>
  <si>
    <t>TOTALE LAVORI A MISURA</t>
  </si>
  <si>
    <t>mq</t>
  </si>
  <si>
    <r>
      <t xml:space="preserve">Compenso alle discariche autorizzate </t>
    </r>
    <r>
      <rPr>
        <sz val="11"/>
        <color theme="1"/>
        <rFont val="Times New Roman"/>
        <family val="1"/>
      </rPr>
      <t>o impianto di riciclaggio, comprensivo tutti gli oneri, tasse e contributi, per conferimento di materiale di risulta proveniente da demolizioni per rifiuti speciali inerti. L'attestazione dello smaltimento dovrà essere attestato a mezzo dell'apposito formulario di identificazione rifiuti debitamente compilato e firmato in ogni sua parte. La consegna del modulo del formulario alla D.L. autorizzerà la corresponsione degli oneri. fresature di strade</t>
    </r>
  </si>
  <si>
    <t>A 3.03.7.f.</t>
  </si>
  <si>
    <t>ton</t>
  </si>
  <si>
    <t>DESCRIZIONE</t>
  </si>
  <si>
    <t>Parz. Euro</t>
  </si>
  <si>
    <t>Tot. Euro</t>
  </si>
  <si>
    <t>A)</t>
  </si>
  <si>
    <t xml:space="preserve"> IMPORTO LAVORI A MISURA</t>
  </si>
  <si>
    <t>Lavori a base d'asta</t>
  </si>
  <si>
    <t>Oneri per la sicurezza:</t>
  </si>
  <si>
    <t>SOMMANO</t>
  </si>
  <si>
    <t>B)</t>
  </si>
  <si>
    <t xml:space="preserve">SOMMA A DISPOSIZIONE DELL'AMMINISTRAZIONE </t>
  </si>
  <si>
    <t>TOTALE GENERALE</t>
  </si>
  <si>
    <t>IVA sui Lavori 10%</t>
  </si>
  <si>
    <t>Lavori in economia iva compresa</t>
  </si>
  <si>
    <r>
      <t xml:space="preserve">Carico e trasporto a discariche e/o impianti autorizzati </t>
    </r>
    <r>
      <rPr>
        <sz val="11"/>
        <color theme="1"/>
        <rFont val="Times New Roman"/>
        <family val="1"/>
      </rPr>
      <t>che dovranno vidimare copia del formulario d'identificazione del rifiuto trasportato secondo le norme vigenti, con qualunque mezzo, di materiale proveniente da demolizioni e scavi, anche se bagnato compreso il carico eseguito con mezzi meccanici o a mano e il successivo scarico. Esclusi gli oneri di discarica.</t>
    </r>
  </si>
  <si>
    <t>A 3.03.5.c.</t>
  </si>
  <si>
    <t>Vedi voce 2</t>
  </si>
  <si>
    <r>
      <t>Mano d'attacco con emulsione bituminosa modificata</t>
    </r>
    <r>
      <rPr>
        <sz val="11"/>
        <color theme="1"/>
        <rFont val="Times New Roman"/>
        <family val="1"/>
      </rPr>
      <t>. Fornitura e posa in opera di mano d'attacco con emulsione bituminosa modificata, nel rispetto delle nuove norme tecniche di capitolato, stesa con idonea spruzzatrice in ragione di 1,00 kg/mq, da utilizzare alla base di strati di usura drenanti</t>
    </r>
  </si>
  <si>
    <t>B 1.05.18.</t>
  </si>
  <si>
    <t>Imprevisti</t>
  </si>
  <si>
    <t>Incentivo art. 113 del 50/2016</t>
  </si>
  <si>
    <t>Via Tevere</t>
  </si>
  <si>
    <t>tratto 1</t>
  </si>
  <si>
    <t>tratto 2</t>
  </si>
  <si>
    <t>Ingresso da via Colle Cagioli</t>
  </si>
  <si>
    <t>da via Roma a via 2 giugno</t>
  </si>
  <si>
    <t>Via Castel d'Ariano</t>
  </si>
  <si>
    <t>Via Garibaldi</t>
  </si>
  <si>
    <t>Tratto (carreggiata non fatta da Astral)</t>
  </si>
  <si>
    <t>tratto 1 (da ingresso parcheggio edicola)</t>
  </si>
  <si>
    <t>tratto 3 (da bar a incrocio Cagioli)</t>
  </si>
  <si>
    <t>Quadro economico - Messa in sicurezza strade comunali</t>
  </si>
  <si>
    <t xml:space="preserve">Fresatura di pavimentazioni stradali </t>
  </si>
  <si>
    <t>Carico e trasporto a discariche</t>
  </si>
  <si>
    <t xml:space="preserve">Compenso alle discariche autorizzate </t>
  </si>
  <si>
    <t>Mano d'attacco con emulsione bituminosa</t>
  </si>
  <si>
    <t>Conglomerato bituminoso</t>
  </si>
  <si>
    <t>Lavorazioni</t>
  </si>
  <si>
    <t>Via Colle Fontana</t>
  </si>
  <si>
    <t>Via Colle Cagioli</t>
  </si>
  <si>
    <t>Via Algidus</t>
  </si>
  <si>
    <t>TOTALE</t>
  </si>
  <si>
    <t>LAVORI DI MANUTENZIONE STRAORDINARIA RETE VIARIA COMUNALE - via Tevere</t>
  </si>
  <si>
    <t>LAVORI DI MANUTENZIONE STRAORDINARIA RETE VIARIA COMUNALE - via Colle Fontana</t>
  </si>
  <si>
    <t>LAVORI DI MANUTENZIONE STRAORDINARIA RETE VIARIA COMUNALE - via Colle Cagioli</t>
  </si>
  <si>
    <t>LAVORI DI MANUTENZIONE STRAORDINARIA RETE VIARIA COMUNALE - via G. Garibaldi (nord)</t>
  </si>
  <si>
    <t>LAVORI DI MANUTENZIONE STRAORDINARIA RETE VIARIA COMUNALE - via Castel d'Ariano</t>
  </si>
  <si>
    <t>LAVORI DI MANUTENZIONE STRAORDINARIA RETE VIARIA COMUNALE - via Algidus</t>
  </si>
  <si>
    <t>LAVORI DI MANUTENZIONE STRAORDINARIA RETE VIARIA COMUNALE - RIEPILOGO</t>
  </si>
  <si>
    <t xml:space="preserve">LAVORI DI MANUTENZIONE STRAORDINARIA RETE VIARIA COMUNALE </t>
  </si>
  <si>
    <t xml:space="preserve"> SUB TOTALI</t>
  </si>
  <si>
    <t>Prezzi  Unitari</t>
  </si>
  <si>
    <t>Quantità</t>
  </si>
  <si>
    <t>ribasso totale in %</t>
  </si>
  <si>
    <t>costo MQ</t>
  </si>
  <si>
    <t>prezzo unitario ribassato</t>
  </si>
  <si>
    <t>importo</t>
  </si>
  <si>
    <t>Totale superfice realizzabile  a concorrenza di e 84,774,76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</si>
</sst>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&quot;€&quot;\ #,##0.00;[Red]\-&quot;€&quot;\ #,##0.00"/>
    <numFmt numFmtId="165" formatCode="_-* #,##0_-;\-* #,##0_-;_-* &quot;-&quot;_-;_-@_-"/>
    <numFmt numFmtId="166" formatCode="_-&quot;€&quot;\ * #,##0.00_-;\-&quot;€&quot;\ * #,##0.00_-;_-&quot;€&quot;\ * &quot;-&quot;??_-;_-@_-"/>
    <numFmt numFmtId="167" formatCode="&quot;€&quot;\ #,##0.00"/>
    <numFmt numFmtId="168" formatCode="_-* #,##0.00_-;\-* #,##0.00_-;_-* &quot;-&quot;_-;_-@_-"/>
    <numFmt numFmtId="169" formatCode="_-[$€-2]\ * #,##0.00_-;\-[$€-2]\ * #,##0.00_-;_-[$€-2]\ * &quot;-&quot;??_-"/>
    <numFmt numFmtId="170" formatCode="_-[$€-2]\ * #,##0.00_-;\-[$€-2]\ * #,##0.00_-;_-[$€-2]\ 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8">
    <xf numFmtId="0" fontId="0" fillId="0" borderId="0" xfId="0"/>
    <xf numFmtId="4" fontId="4" fillId="0" borderId="1" xfId="1" applyNumberFormat="1" applyFont="1" applyFill="1" applyBorder="1" applyAlignment="1" applyProtection="1">
      <alignment horizontal="centerContinuous"/>
    </xf>
    <xf numFmtId="0" fontId="1" fillId="0" borderId="0" xfId="0" applyFont="1" applyAlignment="1">
      <alignment wrapText="1"/>
    </xf>
    <xf numFmtId="4" fontId="9" fillId="0" borderId="0" xfId="1" applyNumberFormat="1" applyFont="1" applyBorder="1" applyAlignment="1" applyProtection="1">
      <alignment horizontal="right"/>
    </xf>
    <xf numFmtId="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5" fillId="0" borderId="7" xfId="1" applyNumberFormat="1" applyFont="1" applyBorder="1" applyAlignment="1" applyProtection="1">
      <alignment horizontal="right"/>
    </xf>
    <xf numFmtId="4" fontId="5" fillId="0" borderId="7" xfId="1" applyNumberFormat="1" applyFont="1" applyBorder="1" applyAlignment="1" applyProtection="1">
      <alignment horizontal="center"/>
    </xf>
    <xf numFmtId="4" fontId="5" fillId="0" borderId="12" xfId="1" applyNumberFormat="1" applyFont="1" applyBorder="1" applyAlignment="1" applyProtection="1">
      <alignment horizontal="center"/>
    </xf>
    <xf numFmtId="4" fontId="0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vertical="top"/>
    </xf>
    <xf numFmtId="4" fontId="1" fillId="0" borderId="0" xfId="0" applyNumberFormat="1" applyFont="1" applyAlignment="1">
      <alignment wrapText="1"/>
    </xf>
    <xf numFmtId="4" fontId="7" fillId="0" borderId="0" xfId="0" applyNumberFormat="1" applyFont="1"/>
    <xf numFmtId="4" fontId="8" fillId="0" borderId="9" xfId="1" applyNumberFormat="1" applyFont="1" applyBorder="1" applyAlignment="1" applyProtection="1">
      <alignment horizontal="right"/>
    </xf>
    <xf numFmtId="4" fontId="8" fillId="0" borderId="0" xfId="1" applyNumberFormat="1" applyFont="1" applyBorder="1" applyAlignment="1" applyProtection="1">
      <alignment horizontal="right"/>
    </xf>
    <xf numFmtId="4" fontId="7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right"/>
    </xf>
    <xf numFmtId="167" fontId="0" fillId="0" borderId="0" xfId="0" applyNumberFormat="1" applyFont="1"/>
    <xf numFmtId="0" fontId="1" fillId="0" borderId="0" xfId="0" applyFont="1" applyAlignment="1">
      <alignment wrapText="1" shrinkToFit="1"/>
    </xf>
    <xf numFmtId="0" fontId="6" fillId="0" borderId="0" xfId="0" applyFont="1" applyAlignment="1">
      <alignment horizontal="left" vertical="top"/>
    </xf>
    <xf numFmtId="4" fontId="2" fillId="0" borderId="15" xfId="0" applyNumberFormat="1" applyFont="1" applyBorder="1"/>
    <xf numFmtId="4" fontId="0" fillId="0" borderId="0" xfId="0" applyNumberFormat="1" applyFont="1" applyBorder="1"/>
    <xf numFmtId="3" fontId="0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wrapText="1"/>
    </xf>
    <xf numFmtId="0" fontId="0" fillId="0" borderId="0" xfId="0" applyAlignment="1"/>
    <xf numFmtId="168" fontId="12" fillId="0" borderId="19" xfId="2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8" fontId="12" fillId="0" borderId="9" xfId="2" applyNumberFormat="1" applyFont="1" applyFill="1" applyBorder="1" applyAlignment="1">
      <alignment horizontal="right" vertical="center"/>
    </xf>
    <xf numFmtId="168" fontId="12" fillId="0" borderId="3" xfId="2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168" fontId="13" fillId="0" borderId="9" xfId="2" applyNumberFormat="1" applyFont="1" applyBorder="1" applyAlignment="1">
      <alignment vertical="center"/>
    </xf>
    <xf numFmtId="168" fontId="12" fillId="0" borderId="9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8" fontId="12" fillId="0" borderId="9" xfId="2" applyNumberFormat="1" applyFont="1" applyBorder="1" applyAlignment="1">
      <alignment horizontal="right" vertical="center"/>
    </xf>
    <xf numFmtId="168" fontId="14" fillId="0" borderId="20" xfId="2" applyNumberFormat="1" applyFont="1" applyBorder="1" applyAlignment="1">
      <alignment vertical="center"/>
    </xf>
    <xf numFmtId="169" fontId="12" fillId="0" borderId="26" xfId="3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169" fontId="12" fillId="0" borderId="28" xfId="3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69" fontId="12" fillId="0" borderId="6" xfId="3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169" fontId="14" fillId="0" borderId="6" xfId="3" applyFont="1" applyBorder="1" applyAlignment="1">
      <alignment vertical="center"/>
    </xf>
    <xf numFmtId="169" fontId="13" fillId="0" borderId="33" xfId="3" applyFon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justify"/>
    </xf>
    <xf numFmtId="4" fontId="0" fillId="0" borderId="0" xfId="0" applyNumberFormat="1" applyAlignment="1">
      <alignment horizontal="left" vertical="top"/>
    </xf>
    <xf numFmtId="4" fontId="0" fillId="0" borderId="0" xfId="0" applyNumberFormat="1"/>
    <xf numFmtId="170" fontId="0" fillId="0" borderId="0" xfId="0" applyNumberFormat="1"/>
    <xf numFmtId="4" fontId="0" fillId="0" borderId="0" xfId="0" applyNumberFormat="1" applyFont="1" applyAlignment="1">
      <alignment wrapText="1"/>
    </xf>
    <xf numFmtId="0" fontId="19" fillId="0" borderId="0" xfId="0" applyFont="1" applyBorder="1"/>
    <xf numFmtId="4" fontId="19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64" fontId="18" fillId="0" borderId="0" xfId="0" applyNumberFormat="1" applyFont="1" applyBorder="1"/>
    <xf numFmtId="0" fontId="19" fillId="0" borderId="0" xfId="0" applyFont="1" applyBorder="1" applyAlignment="1">
      <alignment horizontal="right"/>
    </xf>
    <xf numFmtId="4" fontId="18" fillId="0" borderId="0" xfId="0" applyNumberFormat="1" applyFont="1" applyBorder="1"/>
    <xf numFmtId="164" fontId="20" fillId="0" borderId="0" xfId="0" applyNumberFormat="1" applyFont="1" applyBorder="1"/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/>
    <xf numFmtId="0" fontId="20" fillId="0" borderId="0" xfId="0" applyFont="1" applyBorder="1" applyAlignment="1"/>
    <xf numFmtId="0" fontId="7" fillId="0" borderId="0" xfId="0" applyFont="1" applyAlignment="1">
      <alignment vertical="center"/>
    </xf>
    <xf numFmtId="4" fontId="19" fillId="0" borderId="0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67" fontId="20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left" vertical="center"/>
    </xf>
    <xf numFmtId="43" fontId="0" fillId="2" borderId="0" xfId="0" applyNumberFormat="1" applyFill="1"/>
    <xf numFmtId="4" fontId="2" fillId="0" borderId="0" xfId="0" applyNumberFormat="1" applyFont="1" applyBorder="1"/>
    <xf numFmtId="167" fontId="20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167" fontId="20" fillId="3" borderId="34" xfId="0" applyNumberFormat="1" applyFont="1" applyFill="1" applyBorder="1" applyAlignment="1">
      <alignment horizontal="center" vertical="center"/>
    </xf>
    <xf numFmtId="10" fontId="1" fillId="0" borderId="34" xfId="4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4" fontId="4" fillId="0" borderId="4" xfId="1" applyNumberFormat="1" applyFont="1" applyBorder="1" applyAlignment="1" applyProtection="1">
      <alignment horizontal="center" vertical="center"/>
    </xf>
    <xf numFmtId="4" fontId="4" fillId="0" borderId="8" xfId="1" applyNumberFormat="1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center"/>
    </xf>
    <xf numFmtId="4" fontId="4" fillId="0" borderId="16" xfId="1" applyNumberFormat="1" applyFont="1" applyBorder="1" applyAlignment="1" applyProtection="1">
      <alignment horizontal="center" vertical="center"/>
    </xf>
    <xf numFmtId="4" fontId="4" fillId="0" borderId="17" xfId="1" applyNumberFormat="1" applyFont="1" applyBorder="1" applyAlignment="1" applyProtection="1">
      <alignment horizontal="center" vertical="center"/>
    </xf>
    <xf numFmtId="4" fontId="4" fillId="0" borderId="18" xfId="1" applyNumberFormat="1" applyFont="1" applyBorder="1" applyAlignment="1" applyProtection="1">
      <alignment horizontal="center" vertical="center"/>
    </xf>
    <xf numFmtId="4" fontId="4" fillId="0" borderId="2" xfId="1" applyNumberFormat="1" applyFont="1" applyFill="1" applyBorder="1" applyAlignment="1" applyProtection="1">
      <alignment horizontal="center" vertical="center"/>
    </xf>
    <xf numFmtId="4" fontId="4" fillId="0" borderId="5" xfId="1" applyNumberFormat="1" applyFont="1" applyFill="1" applyBorder="1" applyAlignment="1" applyProtection="1">
      <alignment horizontal="center" vertical="center"/>
    </xf>
    <xf numFmtId="4" fontId="4" fillId="0" borderId="8" xfId="1" applyNumberFormat="1" applyFont="1" applyFill="1" applyBorder="1" applyAlignment="1" applyProtection="1">
      <alignment horizontal="center" vertical="center"/>
    </xf>
    <xf numFmtId="4" fontId="4" fillId="0" borderId="2" xfId="1" applyNumberFormat="1" applyFont="1" applyFill="1" applyBorder="1" applyAlignment="1" applyProtection="1">
      <alignment horizontal="center" vertical="center" wrapText="1"/>
    </xf>
    <xf numFmtId="4" fontId="4" fillId="0" borderId="5" xfId="1" applyNumberFormat="1" applyFont="1" applyFill="1" applyBorder="1" applyAlignment="1" applyProtection="1">
      <alignment horizontal="center" vertical="center" wrapText="1"/>
    </xf>
    <xf numFmtId="4" fontId="4" fillId="0" borderId="8" xfId="1" applyNumberFormat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" fontId="4" fillId="0" borderId="2" xfId="1" applyNumberFormat="1" applyFont="1" applyBorder="1" applyAlignment="1" applyProtection="1">
      <alignment horizontal="center" vertical="center"/>
    </xf>
    <xf numFmtId="4" fontId="4" fillId="0" borderId="3" xfId="1" applyNumberFormat="1" applyFont="1" applyBorder="1" applyAlignment="1" applyProtection="1">
      <alignment horizontal="center" vertical="center"/>
    </xf>
    <xf numFmtId="4" fontId="4" fillId="0" borderId="10" xfId="1" applyNumberFormat="1" applyFont="1" applyBorder="1" applyAlignment="1" applyProtection="1">
      <alignment horizontal="center" vertical="center"/>
    </xf>
    <xf numFmtId="4" fontId="4" fillId="0" borderId="11" xfId="1" applyNumberFormat="1" applyFont="1" applyBorder="1" applyAlignment="1" applyProtection="1">
      <alignment horizontal="center" vertical="center"/>
    </xf>
    <xf numFmtId="165" fontId="16" fillId="0" borderId="22" xfId="2" applyFont="1" applyBorder="1" applyAlignment="1">
      <alignment horizontal="center" vertical="center" wrapText="1"/>
    </xf>
    <xf numFmtId="0" fontId="17" fillId="0" borderId="23" xfId="0" applyFont="1" applyBorder="1"/>
    <xf numFmtId="0" fontId="17" fillId="0" borderId="24" xfId="0" applyFont="1" applyBorder="1"/>
    <xf numFmtId="0" fontId="12" fillId="0" borderId="25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Euro" xfId="3"/>
    <cellStyle name="Migliaia [0]" xfId="2" builtinId="6"/>
    <cellStyle name="Normale" xfId="0" builtinId="0"/>
    <cellStyle name="Normale_computo" xfId="1"/>
    <cellStyle name="Percentual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opLeftCell="A19" zoomScale="85" zoomScaleNormal="85" workbookViewId="0">
      <selection activeCell="L16" sqref="L16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72" style="4" customWidth="1"/>
    <col min="5" max="5" width="9.5703125" style="4" customWidth="1"/>
    <col min="6" max="6" width="9.28515625" style="4" bestFit="1" customWidth="1"/>
    <col min="7" max="16384" width="9.140625" style="4"/>
  </cols>
  <sheetData>
    <row r="2" spans="2:6" ht="21" x14ac:dyDescent="0.35">
      <c r="B2" s="83" t="s">
        <v>73</v>
      </c>
      <c r="C2" s="83"/>
      <c r="D2" s="83"/>
      <c r="E2" s="83"/>
      <c r="F2" s="83"/>
    </row>
    <row r="3" spans="2:6" ht="15.75" thickBot="1" x14ac:dyDescent="0.3">
      <c r="E3" s="6"/>
    </row>
    <row r="4" spans="2:6" x14ac:dyDescent="0.25">
      <c r="B4" s="84" t="s">
        <v>3</v>
      </c>
      <c r="C4" s="87" t="s">
        <v>1</v>
      </c>
      <c r="D4" s="90" t="s">
        <v>2</v>
      </c>
      <c r="E4" s="87" t="s">
        <v>8</v>
      </c>
      <c r="F4" s="1" t="s">
        <v>9</v>
      </c>
    </row>
    <row r="5" spans="2:6" x14ac:dyDescent="0.25">
      <c r="B5" s="85"/>
      <c r="C5" s="88"/>
      <c r="D5" s="91"/>
      <c r="E5" s="88"/>
      <c r="F5" s="80" t="s">
        <v>12</v>
      </c>
    </row>
    <row r="6" spans="2:6" ht="15.75" thickBot="1" x14ac:dyDescent="0.3">
      <c r="B6" s="86"/>
      <c r="C6" s="89"/>
      <c r="D6" s="92"/>
      <c r="E6" s="89"/>
      <c r="F6" s="81"/>
    </row>
    <row r="7" spans="2:6" ht="45" x14ac:dyDescent="0.25">
      <c r="B7" s="24">
        <v>1</v>
      </c>
      <c r="C7" s="12" t="s">
        <v>0</v>
      </c>
      <c r="D7" s="13" t="s">
        <v>17</v>
      </c>
    </row>
    <row r="8" spans="2:6" s="14" customFormat="1" x14ac:dyDescent="0.25">
      <c r="D8" s="14" t="s">
        <v>52</v>
      </c>
      <c r="E8" s="17" t="s">
        <v>16</v>
      </c>
      <c r="F8" s="18">
        <v>1.1000000000000001</v>
      </c>
    </row>
    <row r="9" spans="2:6" s="14" customFormat="1" x14ac:dyDescent="0.25">
      <c r="E9" s="17"/>
      <c r="F9" s="18"/>
    </row>
    <row r="10" spans="2:6" s="14" customFormat="1" ht="75" x14ac:dyDescent="0.25">
      <c r="B10" s="24">
        <v>2</v>
      </c>
      <c r="C10" s="12" t="s">
        <v>39</v>
      </c>
      <c r="D10" s="49" t="s">
        <v>38</v>
      </c>
      <c r="E10" s="17"/>
      <c r="F10" s="18"/>
    </row>
    <row r="11" spans="2:6" s="14" customFormat="1" x14ac:dyDescent="0.25">
      <c r="D11" s="14" t="s">
        <v>52</v>
      </c>
      <c r="E11" s="17" t="s">
        <v>24</v>
      </c>
      <c r="F11" s="18">
        <v>7.09</v>
      </c>
    </row>
    <row r="12" spans="2:6" s="14" customFormat="1" x14ac:dyDescent="0.25">
      <c r="E12" s="17"/>
      <c r="F12" s="18"/>
    </row>
    <row r="13" spans="2:6" s="14" customFormat="1" ht="90" x14ac:dyDescent="0.25">
      <c r="B13" s="24">
        <v>3</v>
      </c>
      <c r="C13" s="12" t="s">
        <v>23</v>
      </c>
      <c r="D13" s="25" t="s">
        <v>22</v>
      </c>
      <c r="E13" s="17"/>
      <c r="F13" s="18"/>
    </row>
    <row r="14" spans="2:6" s="14" customFormat="1" x14ac:dyDescent="0.25">
      <c r="D14" s="14" t="s">
        <v>40</v>
      </c>
      <c r="E14" s="17" t="s">
        <v>24</v>
      </c>
      <c r="F14" s="18">
        <v>13</v>
      </c>
    </row>
    <row r="15" spans="2:6" s="14" customFormat="1" x14ac:dyDescent="0.25">
      <c r="E15" s="17"/>
      <c r="F15" s="18"/>
    </row>
    <row r="16" spans="2:6" ht="60" x14ac:dyDescent="0.25">
      <c r="B16" s="24">
        <v>4</v>
      </c>
      <c r="C16" s="50" t="s">
        <v>42</v>
      </c>
      <c r="D16" s="2" t="s">
        <v>41</v>
      </c>
      <c r="E16" s="6"/>
      <c r="F16" s="19"/>
    </row>
    <row r="17" spans="2:6" x14ac:dyDescent="0.25">
      <c r="C17" s="11"/>
      <c r="D17" s="14" t="s">
        <v>52</v>
      </c>
      <c r="E17" s="48" t="s">
        <v>21</v>
      </c>
      <c r="F17" s="19">
        <v>2</v>
      </c>
    </row>
    <row r="18" spans="2:6" x14ac:dyDescent="0.25">
      <c r="C18" s="11"/>
    </row>
    <row r="19" spans="2:6" ht="90" x14ac:dyDescent="0.25">
      <c r="B19" s="24">
        <v>5</v>
      </c>
      <c r="C19" s="21" t="s">
        <v>18</v>
      </c>
      <c r="D19" s="20" t="s">
        <v>19</v>
      </c>
    </row>
    <row r="20" spans="2:6" x14ac:dyDescent="0.25">
      <c r="D20" s="14" t="s">
        <v>52</v>
      </c>
      <c r="E20" s="17" t="s">
        <v>21</v>
      </c>
      <c r="F20" s="18">
        <v>6.24</v>
      </c>
    </row>
    <row r="21" spans="2:6" x14ac:dyDescent="0.25">
      <c r="D21" s="14"/>
      <c r="E21" s="17"/>
      <c r="F21" s="18"/>
    </row>
    <row r="22" spans="2:6" x14ac:dyDescent="0.25">
      <c r="B22" s="23"/>
      <c r="C22" s="23"/>
      <c r="D22" s="23"/>
      <c r="E22" s="23"/>
    </row>
    <row r="23" spans="2:6" ht="18.75" x14ac:dyDescent="0.3">
      <c r="B23" s="82"/>
      <c r="C23" s="82"/>
      <c r="D23" s="82"/>
      <c r="E23" s="23"/>
    </row>
    <row r="24" spans="2:6" x14ac:dyDescent="0.25">
      <c r="B24" s="23"/>
      <c r="C24" s="23"/>
      <c r="D24" s="23"/>
      <c r="E24" s="23"/>
    </row>
    <row r="25" spans="2:6" x14ac:dyDescent="0.25">
      <c r="B25" s="23"/>
      <c r="C25" s="23"/>
      <c r="D25" s="23"/>
      <c r="E25" s="23"/>
    </row>
    <row r="26" spans="2:6" x14ac:dyDescent="0.25">
      <c r="B26" s="23"/>
      <c r="C26" s="23"/>
      <c r="D26" s="23"/>
      <c r="E26" s="23"/>
    </row>
  </sheetData>
  <mergeCells count="7">
    <mergeCell ref="F5:F6"/>
    <mergeCell ref="B23:D23"/>
    <mergeCell ref="B2:F2"/>
    <mergeCell ref="B4:B6"/>
    <mergeCell ref="C4:C6"/>
    <mergeCell ref="D4:D6"/>
    <mergeCell ref="E4:E6"/>
  </mergeCells>
  <printOptions gridLines="1"/>
  <pageMargins left="0.47244094488188981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85" zoomScaleNormal="85" workbookViewId="0">
      <pane ySplit="6" topLeftCell="A25" activePane="bottomLeft" state="frozen"/>
      <selection pane="bottomLeft" activeCell="R9" sqref="R9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83" t="s">
        <v>66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3" ht="15.75" thickBot="1" x14ac:dyDescent="0.3">
      <c r="I3" s="23"/>
      <c r="K3" s="6"/>
    </row>
    <row r="4" spans="2:13" x14ac:dyDescent="0.25">
      <c r="B4" s="84" t="s">
        <v>3</v>
      </c>
      <c r="C4" s="87" t="s">
        <v>1</v>
      </c>
      <c r="D4" s="90" t="s">
        <v>2</v>
      </c>
      <c r="E4" s="95" t="s">
        <v>3</v>
      </c>
      <c r="F4" s="95" t="s">
        <v>4</v>
      </c>
      <c r="G4" s="95" t="s">
        <v>5</v>
      </c>
      <c r="H4" s="97" t="s">
        <v>6</v>
      </c>
      <c r="I4" s="1" t="s">
        <v>7</v>
      </c>
      <c r="J4" s="1"/>
      <c r="K4" s="87" t="s">
        <v>8</v>
      </c>
      <c r="L4" s="1" t="s">
        <v>9</v>
      </c>
      <c r="M4" s="1"/>
    </row>
    <row r="5" spans="2:13" x14ac:dyDescent="0.25">
      <c r="B5" s="85"/>
      <c r="C5" s="88"/>
      <c r="D5" s="91"/>
      <c r="E5" s="96"/>
      <c r="F5" s="96"/>
      <c r="G5" s="96"/>
      <c r="H5" s="98"/>
      <c r="I5" s="80" t="s">
        <v>10</v>
      </c>
      <c r="J5" s="80" t="s">
        <v>11</v>
      </c>
      <c r="K5" s="88"/>
      <c r="L5" s="80" t="s">
        <v>12</v>
      </c>
      <c r="M5" s="80" t="s">
        <v>11</v>
      </c>
    </row>
    <row r="6" spans="2:13" ht="15.75" thickBot="1" x14ac:dyDescent="0.3">
      <c r="B6" s="86"/>
      <c r="C6" s="89"/>
      <c r="D6" s="92"/>
      <c r="E6" s="8"/>
      <c r="F6" s="9" t="s">
        <v>13</v>
      </c>
      <c r="G6" s="9" t="s">
        <v>14</v>
      </c>
      <c r="H6" s="10" t="s">
        <v>15</v>
      </c>
      <c r="I6" s="81"/>
      <c r="J6" s="81"/>
      <c r="K6" s="89"/>
      <c r="L6" s="81"/>
      <c r="M6" s="81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x14ac:dyDescent="0.25">
      <c r="B8" s="24"/>
      <c r="C8" s="12"/>
      <c r="D8" s="14" t="s">
        <v>53</v>
      </c>
      <c r="F8" s="4">
        <v>100</v>
      </c>
      <c r="G8" s="4">
        <v>6.7</v>
      </c>
      <c r="H8" s="4">
        <v>3</v>
      </c>
      <c r="I8" s="5">
        <f>+F8*G8*H8</f>
        <v>2010</v>
      </c>
    </row>
    <row r="9" spans="2:13" x14ac:dyDescent="0.25">
      <c r="B9" s="24"/>
      <c r="C9" s="12"/>
      <c r="D9" s="14" t="s">
        <v>47</v>
      </c>
      <c r="F9" s="4">
        <v>120</v>
      </c>
      <c r="G9" s="4">
        <v>3.35</v>
      </c>
      <c r="H9" s="4">
        <v>3</v>
      </c>
      <c r="I9" s="5">
        <f>+F9*G9*H9</f>
        <v>1206</v>
      </c>
    </row>
    <row r="10" spans="2:13" s="14" customFormat="1" x14ac:dyDescent="0.25">
      <c r="D10" s="14" t="s">
        <v>54</v>
      </c>
      <c r="F10" s="14">
        <v>175</v>
      </c>
      <c r="G10" s="14">
        <v>6.7</v>
      </c>
      <c r="H10" s="14">
        <v>3</v>
      </c>
      <c r="I10" s="15">
        <f>+G10*F10*H10</f>
        <v>3517.5</v>
      </c>
      <c r="J10" s="16">
        <f>+I10+I9+I8</f>
        <v>6733.5</v>
      </c>
      <c r="K10" s="17" t="s">
        <v>16</v>
      </c>
      <c r="L10" s="18">
        <v>1.1000000000000001</v>
      </c>
      <c r="M10" s="3">
        <f>+L10*J10</f>
        <v>7406.85</v>
      </c>
    </row>
    <row r="11" spans="2:13" s="14" customFormat="1" x14ac:dyDescent="0.25">
      <c r="I11" s="15"/>
      <c r="J11" s="16"/>
      <c r="K11" s="17"/>
      <c r="L11" s="18"/>
      <c r="M11" s="3"/>
    </row>
    <row r="12" spans="2:13" s="14" customFormat="1" ht="149.25" x14ac:dyDescent="0.25">
      <c r="B12" s="24">
        <v>2</v>
      </c>
      <c r="C12" s="12" t="s">
        <v>39</v>
      </c>
      <c r="D12" s="49" t="s">
        <v>38</v>
      </c>
      <c r="I12" s="15"/>
      <c r="J12" s="16"/>
      <c r="K12" s="17"/>
      <c r="L12" s="18"/>
      <c r="M12" s="3"/>
    </row>
    <row r="13" spans="2:13" s="14" customFormat="1" x14ac:dyDescent="0.25">
      <c r="B13" s="24"/>
      <c r="C13" s="12"/>
      <c r="D13" s="14" t="s">
        <v>53</v>
      </c>
      <c r="E13" s="4">
        <v>1.8</v>
      </c>
      <c r="F13" s="4">
        <v>100</v>
      </c>
      <c r="G13" s="4">
        <v>6.7</v>
      </c>
      <c r="H13" s="4">
        <v>0.03</v>
      </c>
      <c r="I13" s="15"/>
      <c r="J13" s="16"/>
      <c r="K13" s="17"/>
      <c r="L13" s="18"/>
      <c r="M13" s="3"/>
    </row>
    <row r="14" spans="2:13" s="14" customFormat="1" x14ac:dyDescent="0.25">
      <c r="B14" s="24"/>
      <c r="C14" s="12"/>
      <c r="D14" s="14" t="s">
        <v>47</v>
      </c>
      <c r="E14" s="4">
        <v>1.8</v>
      </c>
      <c r="F14" s="4">
        <v>120</v>
      </c>
      <c r="G14" s="4">
        <v>3.35</v>
      </c>
      <c r="H14" s="4">
        <v>0.03</v>
      </c>
      <c r="I14" s="15"/>
      <c r="J14" s="16"/>
      <c r="K14" s="17"/>
      <c r="L14" s="18"/>
      <c r="M14" s="3"/>
    </row>
    <row r="15" spans="2:13" s="14" customFormat="1" x14ac:dyDescent="0.25">
      <c r="D15" s="14" t="s">
        <v>54</v>
      </c>
      <c r="E15" s="14">
        <v>1.8</v>
      </c>
      <c r="F15" s="14">
        <v>175</v>
      </c>
      <c r="G15" s="14">
        <v>6.7</v>
      </c>
      <c r="H15" s="14">
        <v>0.03</v>
      </c>
      <c r="I15" s="15">
        <f>+H15*G15*F15*E15</f>
        <v>63.314999999999998</v>
      </c>
      <c r="J15" s="16">
        <f>+I15</f>
        <v>63.314999999999998</v>
      </c>
      <c r="K15" s="17" t="s">
        <v>24</v>
      </c>
      <c r="L15" s="18">
        <v>7.09</v>
      </c>
      <c r="M15" s="3">
        <f>+L15*J15</f>
        <v>448.90334999999999</v>
      </c>
    </row>
    <row r="16" spans="2:13" s="14" customFormat="1" x14ac:dyDescent="0.25">
      <c r="I16" s="15"/>
      <c r="J16" s="16"/>
      <c r="K16" s="17"/>
      <c r="L16" s="18"/>
      <c r="M16" s="3"/>
    </row>
    <row r="17" spans="1:13" s="14" customFormat="1" ht="195" x14ac:dyDescent="0.25">
      <c r="B17" s="24">
        <v>3</v>
      </c>
      <c r="C17" s="12" t="s">
        <v>23</v>
      </c>
      <c r="D17" s="25" t="s">
        <v>22</v>
      </c>
      <c r="I17" s="15"/>
      <c r="J17" s="16"/>
      <c r="K17" s="17"/>
      <c r="L17" s="18"/>
      <c r="M17" s="3"/>
    </row>
    <row r="18" spans="1:13" s="14" customFormat="1" x14ac:dyDescent="0.25">
      <c r="D18" s="14" t="s">
        <v>40</v>
      </c>
      <c r="F18" s="14">
        <f>+J15</f>
        <v>63.314999999999998</v>
      </c>
      <c r="I18" s="15">
        <f>+F18</f>
        <v>63.314999999999998</v>
      </c>
      <c r="J18" s="16">
        <f>+I18</f>
        <v>63.314999999999998</v>
      </c>
      <c r="K18" s="17" t="s">
        <v>24</v>
      </c>
      <c r="L18" s="18">
        <v>13</v>
      </c>
      <c r="M18" s="3">
        <f>+L18*J18</f>
        <v>823.09500000000003</v>
      </c>
    </row>
    <row r="19" spans="1:13" x14ac:dyDescent="0.25">
      <c r="A19" s="24"/>
      <c r="B19" s="24"/>
      <c r="C19" s="11"/>
      <c r="D19" s="14"/>
      <c r="E19" s="14"/>
      <c r="F19" s="14"/>
      <c r="G19" s="14"/>
      <c r="I19" s="15"/>
      <c r="M19" s="4"/>
    </row>
    <row r="20" spans="1:13" ht="120" x14ac:dyDescent="0.25">
      <c r="A20" s="24"/>
      <c r="B20" s="24">
        <v>11</v>
      </c>
      <c r="C20" s="50" t="s">
        <v>42</v>
      </c>
      <c r="D20" s="2" t="s">
        <v>41</v>
      </c>
      <c r="E20" s="14"/>
      <c r="F20" s="14"/>
      <c r="G20" s="14"/>
      <c r="I20" s="15"/>
      <c r="K20" s="6"/>
      <c r="L20" s="19"/>
    </row>
    <row r="21" spans="1:13" x14ac:dyDescent="0.25">
      <c r="A21" s="24"/>
      <c r="B21" s="24"/>
      <c r="C21" s="50"/>
      <c r="D21" s="14" t="s">
        <v>53</v>
      </c>
      <c r="F21" s="4">
        <v>100</v>
      </c>
      <c r="G21" s="4">
        <v>6.7</v>
      </c>
      <c r="I21" s="15">
        <f>+G21*F21</f>
        <v>670</v>
      </c>
      <c r="K21" s="6"/>
      <c r="L21" s="19"/>
    </row>
    <row r="22" spans="1:13" x14ac:dyDescent="0.25">
      <c r="A22" s="24"/>
      <c r="B22" s="24"/>
      <c r="C22" s="50"/>
      <c r="D22" s="14" t="s">
        <v>47</v>
      </c>
      <c r="F22" s="4">
        <v>120</v>
      </c>
      <c r="G22" s="4">
        <v>3.35</v>
      </c>
      <c r="I22" s="15">
        <f>+G22*F22</f>
        <v>402</v>
      </c>
      <c r="K22" s="6"/>
      <c r="L22" s="19"/>
    </row>
    <row r="23" spans="1:13" x14ac:dyDescent="0.25">
      <c r="A23" s="24"/>
      <c r="B23" s="24"/>
      <c r="C23" s="11"/>
      <c r="D23" s="14" t="s">
        <v>54</v>
      </c>
      <c r="E23" s="14"/>
      <c r="F23" s="14">
        <v>175</v>
      </c>
      <c r="G23" s="14">
        <v>6.7</v>
      </c>
      <c r="I23" s="15">
        <f>+G23*F23</f>
        <v>1172.5</v>
      </c>
      <c r="J23" s="4">
        <f>+I23+I22+I21</f>
        <v>2244.5</v>
      </c>
      <c r="K23" s="48" t="s">
        <v>21</v>
      </c>
      <c r="L23" s="19">
        <v>2</v>
      </c>
      <c r="M23" s="7">
        <f>+L23*J23</f>
        <v>4489</v>
      </c>
    </row>
    <row r="24" spans="1:13" x14ac:dyDescent="0.25">
      <c r="A24" s="24"/>
      <c r="B24" s="24"/>
      <c r="C24" s="11"/>
      <c r="D24" s="14"/>
      <c r="E24" s="14"/>
      <c r="F24" s="14"/>
      <c r="G24" s="14"/>
      <c r="I24" s="15"/>
      <c r="K24" s="48"/>
      <c r="L24" s="19"/>
    </row>
    <row r="25" spans="1:13" ht="180" x14ac:dyDescent="0.25">
      <c r="A25" s="24"/>
      <c r="B25" s="24">
        <v>12</v>
      </c>
      <c r="C25" s="21" t="s">
        <v>18</v>
      </c>
      <c r="D25" s="20" t="s">
        <v>19</v>
      </c>
    </row>
    <row r="26" spans="1:13" x14ac:dyDescent="0.25">
      <c r="A26" s="24"/>
      <c r="B26" s="24"/>
      <c r="C26" s="21"/>
      <c r="D26" s="14" t="s">
        <v>53</v>
      </c>
      <c r="F26" s="4">
        <v>100</v>
      </c>
      <c r="G26" s="4">
        <v>6.7</v>
      </c>
      <c r="I26" s="15">
        <f>+G26*F26</f>
        <v>670</v>
      </c>
    </row>
    <row r="27" spans="1:13" x14ac:dyDescent="0.25">
      <c r="A27" s="24"/>
      <c r="B27" s="24"/>
      <c r="D27" s="14" t="s">
        <v>47</v>
      </c>
      <c r="F27" s="4">
        <v>120</v>
      </c>
      <c r="G27" s="4">
        <v>3.35</v>
      </c>
      <c r="I27" s="15">
        <f>+G27*F27</f>
        <v>402</v>
      </c>
      <c r="M27" s="4"/>
    </row>
    <row r="28" spans="1:13" x14ac:dyDescent="0.25">
      <c r="A28" s="24"/>
      <c r="B28" s="24"/>
      <c r="D28" s="14" t="s">
        <v>54</v>
      </c>
      <c r="E28" s="14"/>
      <c r="F28" s="14">
        <v>175</v>
      </c>
      <c r="G28" s="14">
        <v>6.7</v>
      </c>
      <c r="I28" s="5">
        <f>+G28*F28</f>
        <v>1172.5</v>
      </c>
      <c r="J28" s="4">
        <f>+I27+I28+I26</f>
        <v>2244.5</v>
      </c>
      <c r="K28" s="17" t="s">
        <v>21</v>
      </c>
      <c r="L28" s="18">
        <v>6.24</v>
      </c>
      <c r="M28" s="3">
        <f>+L28*J28</f>
        <v>14005.68</v>
      </c>
    </row>
    <row r="29" spans="1:13" x14ac:dyDescent="0.25">
      <c r="A29" s="24"/>
      <c r="B29" s="24"/>
      <c r="D29" s="14"/>
      <c r="E29" s="14"/>
      <c r="F29" s="14"/>
      <c r="G29" s="14"/>
      <c r="K29" s="17"/>
      <c r="L29" s="18"/>
      <c r="M29" s="3"/>
    </row>
    <row r="30" spans="1:13" ht="15.75" thickBot="1" x14ac:dyDescent="0.3"/>
    <row r="31" spans="1:13" ht="19.5" thickBot="1" x14ac:dyDescent="0.35">
      <c r="B31" s="93" t="s">
        <v>20</v>
      </c>
      <c r="C31" s="94"/>
      <c r="D31" s="94"/>
      <c r="E31" s="94"/>
      <c r="F31" s="22">
        <f>SUM(M7:M29)</f>
        <v>27173.528350000001</v>
      </c>
    </row>
  </sheetData>
  <mergeCells count="14">
    <mergeCell ref="B31:E31"/>
    <mergeCell ref="D4:D6"/>
    <mergeCell ref="C4:C6"/>
    <mergeCell ref="B4:B6"/>
    <mergeCell ref="B2:M2"/>
    <mergeCell ref="E4:E5"/>
    <mergeCell ref="F4:F5"/>
    <mergeCell ref="G4:G5"/>
    <mergeCell ref="H4:H5"/>
    <mergeCell ref="K4:K6"/>
    <mergeCell ref="I5:I6"/>
    <mergeCell ref="J5:J6"/>
    <mergeCell ref="L5:L6"/>
    <mergeCell ref="M5:M6"/>
  </mergeCells>
  <printOptions gridLines="1"/>
  <pageMargins left="0.51181102362204722" right="0.70866141732283472" top="0.51181102362204722" bottom="0.34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zoomScale="85" zoomScaleNormal="85" workbookViewId="0">
      <pane ySplit="6" topLeftCell="A19" activePane="bottomLeft" state="frozen"/>
      <selection pane="bottomLeft" activeCell="Q13" sqref="Q13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83" t="s">
        <v>67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3" ht="15.75" thickBot="1" x14ac:dyDescent="0.3">
      <c r="I3" s="23"/>
      <c r="K3" s="6"/>
    </row>
    <row r="4" spans="2:13" x14ac:dyDescent="0.25">
      <c r="B4" s="84" t="s">
        <v>3</v>
      </c>
      <c r="C4" s="87" t="s">
        <v>1</v>
      </c>
      <c r="D4" s="90" t="s">
        <v>2</v>
      </c>
      <c r="E4" s="95" t="s">
        <v>3</v>
      </c>
      <c r="F4" s="95" t="s">
        <v>4</v>
      </c>
      <c r="G4" s="95" t="s">
        <v>5</v>
      </c>
      <c r="H4" s="97" t="s">
        <v>6</v>
      </c>
      <c r="I4" s="1" t="s">
        <v>7</v>
      </c>
      <c r="J4" s="1"/>
      <c r="K4" s="87" t="s">
        <v>8</v>
      </c>
      <c r="L4" s="1" t="s">
        <v>9</v>
      </c>
      <c r="M4" s="1"/>
    </row>
    <row r="5" spans="2:13" x14ac:dyDescent="0.25">
      <c r="B5" s="85"/>
      <c r="C5" s="88"/>
      <c r="D5" s="91"/>
      <c r="E5" s="96"/>
      <c r="F5" s="96"/>
      <c r="G5" s="96"/>
      <c r="H5" s="98"/>
      <c r="I5" s="80" t="s">
        <v>10</v>
      </c>
      <c r="J5" s="80" t="s">
        <v>11</v>
      </c>
      <c r="K5" s="88"/>
      <c r="L5" s="80" t="s">
        <v>12</v>
      </c>
      <c r="M5" s="80" t="s">
        <v>11</v>
      </c>
    </row>
    <row r="6" spans="2:13" ht="15.75" thickBot="1" x14ac:dyDescent="0.3">
      <c r="B6" s="86"/>
      <c r="C6" s="89"/>
      <c r="D6" s="92"/>
      <c r="E6" s="8"/>
      <c r="F6" s="9" t="s">
        <v>13</v>
      </c>
      <c r="G6" s="9" t="s">
        <v>14</v>
      </c>
      <c r="H6" s="10" t="s">
        <v>15</v>
      </c>
      <c r="I6" s="81"/>
      <c r="J6" s="81"/>
      <c r="K6" s="89"/>
      <c r="L6" s="81"/>
      <c r="M6" s="81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s="14" customFormat="1" x14ac:dyDescent="0.25">
      <c r="D8" s="14" t="s">
        <v>48</v>
      </c>
      <c r="F8" s="14">
        <v>65</v>
      </c>
      <c r="G8" s="14">
        <v>3.52</v>
      </c>
      <c r="H8" s="14">
        <v>3</v>
      </c>
      <c r="I8" s="15">
        <f>+G8*F8*H8</f>
        <v>686.40000000000009</v>
      </c>
      <c r="J8" s="16">
        <f>+I8</f>
        <v>686.40000000000009</v>
      </c>
      <c r="K8" s="17" t="s">
        <v>16</v>
      </c>
      <c r="L8" s="18">
        <v>1.1000000000000001</v>
      </c>
      <c r="M8" s="3">
        <f>+L8*J8</f>
        <v>755.04000000000019</v>
      </c>
    </row>
    <row r="9" spans="2:13" s="14" customFormat="1" x14ac:dyDescent="0.25">
      <c r="I9" s="15"/>
      <c r="J9" s="16"/>
      <c r="K9" s="17"/>
      <c r="L9" s="18"/>
      <c r="M9" s="3"/>
    </row>
    <row r="10" spans="2:13" s="14" customFormat="1" ht="149.25" x14ac:dyDescent="0.25">
      <c r="B10" s="24">
        <v>2</v>
      </c>
      <c r="C10" s="12" t="s">
        <v>39</v>
      </c>
      <c r="D10" s="49" t="s">
        <v>38</v>
      </c>
      <c r="I10" s="15"/>
      <c r="J10" s="16"/>
      <c r="K10" s="17"/>
      <c r="L10" s="18"/>
      <c r="M10" s="3"/>
    </row>
    <row r="11" spans="2:13" s="14" customFormat="1" x14ac:dyDescent="0.25">
      <c r="D11" s="14" t="s">
        <v>48</v>
      </c>
      <c r="E11" s="14">
        <v>1.8</v>
      </c>
      <c r="F11" s="14">
        <v>65</v>
      </c>
      <c r="G11" s="14">
        <v>3.52</v>
      </c>
      <c r="H11" s="14">
        <v>0.03</v>
      </c>
      <c r="I11" s="15">
        <f>+H11*G11*F11*E11</f>
        <v>12.3552</v>
      </c>
      <c r="J11" s="16">
        <f>+I11</f>
        <v>12.3552</v>
      </c>
      <c r="K11" s="17" t="s">
        <v>24</v>
      </c>
      <c r="L11" s="18">
        <v>7.09</v>
      </c>
      <c r="M11" s="3">
        <f>+L11*J11</f>
        <v>87.598367999999994</v>
      </c>
    </row>
    <row r="12" spans="2:13" s="14" customFormat="1" x14ac:dyDescent="0.25">
      <c r="I12" s="15"/>
      <c r="J12" s="16"/>
      <c r="K12" s="17"/>
      <c r="L12" s="18"/>
      <c r="M12" s="3"/>
    </row>
    <row r="13" spans="2:13" s="14" customFormat="1" ht="195" x14ac:dyDescent="0.25">
      <c r="B13" s="24">
        <v>3</v>
      </c>
      <c r="C13" s="12" t="s">
        <v>23</v>
      </c>
      <c r="D13" s="25" t="s">
        <v>22</v>
      </c>
      <c r="I13" s="15"/>
      <c r="J13" s="16"/>
      <c r="K13" s="17"/>
      <c r="L13" s="18"/>
      <c r="M13" s="3"/>
    </row>
    <row r="14" spans="2:13" s="14" customFormat="1" x14ac:dyDescent="0.25">
      <c r="D14" s="14" t="s">
        <v>40</v>
      </c>
      <c r="F14" s="14">
        <f>+J11</f>
        <v>12.3552</v>
      </c>
      <c r="I14" s="15">
        <f>+F14</f>
        <v>12.3552</v>
      </c>
      <c r="J14" s="16">
        <f>+I14</f>
        <v>12.3552</v>
      </c>
      <c r="K14" s="17" t="s">
        <v>24</v>
      </c>
      <c r="L14" s="18">
        <v>13</v>
      </c>
      <c r="M14" s="3">
        <f>+L14*J14</f>
        <v>160.61760000000001</v>
      </c>
    </row>
    <row r="15" spans="2:13" s="14" customFormat="1" x14ac:dyDescent="0.25">
      <c r="B15" s="24"/>
      <c r="C15" s="11"/>
      <c r="H15" s="4"/>
      <c r="I15" s="15"/>
      <c r="J15" s="4"/>
      <c r="K15" s="4"/>
      <c r="L15" s="4"/>
      <c r="M15" s="4"/>
    </row>
    <row r="16" spans="2:13" s="14" customFormat="1" ht="120" x14ac:dyDescent="0.25">
      <c r="B16" s="24">
        <v>11</v>
      </c>
      <c r="C16" s="50" t="s">
        <v>42</v>
      </c>
      <c r="D16" s="2" t="s">
        <v>41</v>
      </c>
      <c r="H16" s="4"/>
      <c r="I16" s="15"/>
      <c r="J16" s="4"/>
      <c r="K16" s="6"/>
      <c r="L16" s="19"/>
      <c r="M16" s="7"/>
    </row>
    <row r="17" spans="2:13" s="14" customFormat="1" x14ac:dyDescent="0.25">
      <c r="B17" s="24"/>
      <c r="C17" s="11"/>
      <c r="D17" s="14" t="s">
        <v>48</v>
      </c>
      <c r="F17" s="14">
        <v>65</v>
      </c>
      <c r="G17" s="14">
        <v>3.5</v>
      </c>
      <c r="H17" s="4"/>
      <c r="I17" s="15">
        <f>+G17*F17</f>
        <v>227.5</v>
      </c>
      <c r="J17" s="4">
        <f>+I17</f>
        <v>227.5</v>
      </c>
      <c r="K17" s="48" t="s">
        <v>21</v>
      </c>
      <c r="L17" s="19">
        <v>2</v>
      </c>
      <c r="M17" s="7">
        <f>+L17*J17</f>
        <v>455</v>
      </c>
    </row>
    <row r="18" spans="2:13" s="14" customFormat="1" x14ac:dyDescent="0.25">
      <c r="B18" s="24"/>
      <c r="C18" s="11"/>
      <c r="H18" s="4"/>
      <c r="I18" s="15"/>
      <c r="J18" s="4"/>
      <c r="K18" s="48"/>
      <c r="L18" s="19"/>
      <c r="M18" s="7"/>
    </row>
    <row r="19" spans="2:13" s="14" customFormat="1" ht="180" x14ac:dyDescent="0.25">
      <c r="B19" s="24">
        <v>12</v>
      </c>
      <c r="C19" s="21" t="s">
        <v>18</v>
      </c>
      <c r="D19" s="20" t="s">
        <v>19</v>
      </c>
      <c r="E19" s="4"/>
      <c r="F19" s="4"/>
      <c r="G19" s="4"/>
      <c r="H19" s="4"/>
      <c r="I19" s="5"/>
      <c r="J19" s="4"/>
      <c r="K19" s="4"/>
      <c r="L19" s="4"/>
      <c r="M19" s="7"/>
    </row>
    <row r="20" spans="2:13" x14ac:dyDescent="0.25">
      <c r="B20" s="24"/>
      <c r="D20" s="14" t="s">
        <v>48</v>
      </c>
      <c r="E20" s="14"/>
      <c r="F20" s="14">
        <v>64.959999999999994</v>
      </c>
      <c r="G20" s="14">
        <v>3.52</v>
      </c>
      <c r="I20" s="5">
        <f>+G20*F20</f>
        <v>228.65919999999997</v>
      </c>
      <c r="J20" s="4">
        <f>+I20</f>
        <v>228.65919999999997</v>
      </c>
      <c r="K20" s="17" t="s">
        <v>21</v>
      </c>
      <c r="L20" s="18">
        <v>6.24</v>
      </c>
      <c r="M20" s="3">
        <f>+L20*J20</f>
        <v>1426.833408</v>
      </c>
    </row>
    <row r="21" spans="2:13" x14ac:dyDescent="0.25">
      <c r="B21" s="24"/>
      <c r="D21" s="14"/>
      <c r="E21" s="14"/>
      <c r="F21" s="14"/>
      <c r="G21" s="14"/>
      <c r="K21" s="17"/>
      <c r="L21" s="18"/>
      <c r="M21" s="3"/>
    </row>
    <row r="22" spans="2:13" ht="15.75" thickBot="1" x14ac:dyDescent="0.3"/>
    <row r="23" spans="2:13" ht="19.5" thickBot="1" x14ac:dyDescent="0.35">
      <c r="B23" s="93" t="s">
        <v>20</v>
      </c>
      <c r="C23" s="94"/>
      <c r="D23" s="94"/>
      <c r="E23" s="94"/>
      <c r="F23" s="22">
        <f>SUM(M7:M21)</f>
        <v>2885.0893759999999</v>
      </c>
    </row>
    <row r="25" spans="2:13" ht="18.75" x14ac:dyDescent="0.3">
      <c r="E25" s="23"/>
      <c r="F25" s="73"/>
    </row>
  </sheetData>
  <mergeCells count="14">
    <mergeCell ref="J5:J6"/>
    <mergeCell ref="L5:L6"/>
    <mergeCell ref="M5:M6"/>
    <mergeCell ref="B23:E23"/>
    <mergeCell ref="B2:M2"/>
    <mergeCell ref="B4:B6"/>
    <mergeCell ref="C4:C6"/>
    <mergeCell ref="D4:D6"/>
    <mergeCell ref="E4:E5"/>
    <mergeCell ref="F4:F5"/>
    <mergeCell ref="G4:G5"/>
    <mergeCell ref="H4:H5"/>
    <mergeCell ref="K4:K6"/>
    <mergeCell ref="I5:I6"/>
  </mergeCells>
  <printOptions gridLines="1"/>
  <pageMargins left="0.4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opLeftCell="A19" zoomScale="85" zoomScaleNormal="85" workbookViewId="0">
      <selection activeCell="B2" sqref="B2:M20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83" t="s">
        <v>68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3" ht="15.75" thickBot="1" x14ac:dyDescent="0.3">
      <c r="I3" s="23"/>
      <c r="K3" s="6"/>
    </row>
    <row r="4" spans="2:13" x14ac:dyDescent="0.25">
      <c r="B4" s="84" t="s">
        <v>3</v>
      </c>
      <c r="C4" s="87" t="s">
        <v>1</v>
      </c>
      <c r="D4" s="90" t="s">
        <v>2</v>
      </c>
      <c r="E4" s="95" t="s">
        <v>3</v>
      </c>
      <c r="F4" s="95" t="s">
        <v>4</v>
      </c>
      <c r="G4" s="95" t="s">
        <v>5</v>
      </c>
      <c r="H4" s="97" t="s">
        <v>6</v>
      </c>
      <c r="I4" s="1" t="s">
        <v>7</v>
      </c>
      <c r="J4" s="1"/>
      <c r="K4" s="87" t="s">
        <v>8</v>
      </c>
      <c r="L4" s="1" t="s">
        <v>9</v>
      </c>
      <c r="M4" s="1"/>
    </row>
    <row r="5" spans="2:13" x14ac:dyDescent="0.25">
      <c r="B5" s="85"/>
      <c r="C5" s="88"/>
      <c r="D5" s="91"/>
      <c r="E5" s="96"/>
      <c r="F5" s="96"/>
      <c r="G5" s="96"/>
      <c r="H5" s="98"/>
      <c r="I5" s="80" t="s">
        <v>10</v>
      </c>
      <c r="J5" s="80" t="s">
        <v>11</v>
      </c>
      <c r="K5" s="88"/>
      <c r="L5" s="80" t="s">
        <v>12</v>
      </c>
      <c r="M5" s="80" t="s">
        <v>11</v>
      </c>
    </row>
    <row r="6" spans="2:13" ht="15.75" thickBot="1" x14ac:dyDescent="0.3">
      <c r="B6" s="86"/>
      <c r="C6" s="89"/>
      <c r="D6" s="92"/>
      <c r="E6" s="8"/>
      <c r="F6" s="9" t="s">
        <v>13</v>
      </c>
      <c r="G6" s="9" t="s">
        <v>14</v>
      </c>
      <c r="H6" s="10" t="s">
        <v>15</v>
      </c>
      <c r="I6" s="81"/>
      <c r="J6" s="81"/>
      <c r="K6" s="89"/>
      <c r="L6" s="81"/>
      <c r="M6" s="81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s="14" customFormat="1" x14ac:dyDescent="0.25">
      <c r="D8" s="14" t="s">
        <v>52</v>
      </c>
      <c r="F8" s="14">
        <v>175</v>
      </c>
      <c r="G8" s="14">
        <v>2</v>
      </c>
      <c r="H8" s="14">
        <v>3</v>
      </c>
      <c r="I8" s="15">
        <f>+G8*F8*H8</f>
        <v>1050</v>
      </c>
      <c r="J8" s="16">
        <f>+I8</f>
        <v>1050</v>
      </c>
      <c r="K8" s="17" t="s">
        <v>16</v>
      </c>
      <c r="L8" s="18">
        <v>1.1000000000000001</v>
      </c>
      <c r="M8" s="3">
        <f>+L8*J8</f>
        <v>1155</v>
      </c>
    </row>
    <row r="9" spans="2:13" s="14" customFormat="1" x14ac:dyDescent="0.25">
      <c r="I9" s="15"/>
      <c r="J9" s="16"/>
      <c r="K9" s="17"/>
      <c r="L9" s="18"/>
      <c r="M9" s="3"/>
    </row>
    <row r="10" spans="2:13" s="14" customFormat="1" ht="149.25" x14ac:dyDescent="0.25">
      <c r="B10" s="24">
        <v>2</v>
      </c>
      <c r="C10" s="12" t="s">
        <v>39</v>
      </c>
      <c r="D10" s="49" t="s">
        <v>38</v>
      </c>
      <c r="I10" s="15"/>
      <c r="J10" s="16"/>
      <c r="K10" s="17"/>
      <c r="L10" s="18"/>
      <c r="M10" s="3"/>
    </row>
    <row r="11" spans="2:13" s="14" customFormat="1" x14ac:dyDescent="0.25">
      <c r="D11" s="14" t="s">
        <v>52</v>
      </c>
      <c r="E11" s="14">
        <v>1.8</v>
      </c>
      <c r="F11" s="14">
        <v>175</v>
      </c>
      <c r="G11" s="14">
        <v>2</v>
      </c>
      <c r="H11" s="14">
        <v>0.03</v>
      </c>
      <c r="I11" s="15">
        <f>+H11*G11*F11*E11</f>
        <v>18.900000000000002</v>
      </c>
      <c r="J11" s="16">
        <f>+I11</f>
        <v>18.900000000000002</v>
      </c>
      <c r="K11" s="17" t="s">
        <v>24</v>
      </c>
      <c r="L11" s="18">
        <v>7.09</v>
      </c>
      <c r="M11" s="3">
        <f>+L11*J11</f>
        <v>134.001</v>
      </c>
    </row>
    <row r="12" spans="2:13" s="14" customFormat="1" x14ac:dyDescent="0.25">
      <c r="I12" s="15"/>
      <c r="J12" s="16"/>
      <c r="K12" s="17"/>
      <c r="L12" s="18"/>
      <c r="M12" s="3"/>
    </row>
    <row r="13" spans="2:13" s="14" customFormat="1" ht="195" x14ac:dyDescent="0.25">
      <c r="B13" s="24">
        <v>3</v>
      </c>
      <c r="C13" s="12" t="s">
        <v>23</v>
      </c>
      <c r="D13" s="25" t="s">
        <v>22</v>
      </c>
      <c r="I13" s="15"/>
      <c r="J13" s="16"/>
      <c r="K13" s="17"/>
      <c r="L13" s="18"/>
      <c r="M13" s="3"/>
    </row>
    <row r="14" spans="2:13" s="14" customFormat="1" x14ac:dyDescent="0.25">
      <c r="D14" s="14" t="s">
        <v>40</v>
      </c>
      <c r="F14" s="14">
        <f>+J11</f>
        <v>18.900000000000002</v>
      </c>
      <c r="I14" s="15">
        <f>+F14</f>
        <v>18.900000000000002</v>
      </c>
      <c r="J14" s="16">
        <f>+I14</f>
        <v>18.900000000000002</v>
      </c>
      <c r="K14" s="17" t="s">
        <v>24</v>
      </c>
      <c r="L14" s="18">
        <v>13</v>
      </c>
      <c r="M14" s="3">
        <f>+L14*J14</f>
        <v>245.70000000000002</v>
      </c>
    </row>
    <row r="15" spans="2:13" s="14" customFormat="1" x14ac:dyDescent="0.25">
      <c r="I15" s="15"/>
      <c r="J15" s="16"/>
      <c r="K15" s="17"/>
      <c r="L15" s="18"/>
      <c r="M15" s="3"/>
    </row>
    <row r="16" spans="2:13" ht="120" x14ac:dyDescent="0.25">
      <c r="B16" s="24">
        <v>4</v>
      </c>
      <c r="C16" s="50" t="s">
        <v>42</v>
      </c>
      <c r="D16" s="2" t="s">
        <v>41</v>
      </c>
      <c r="E16" s="14"/>
      <c r="F16" s="14"/>
      <c r="G16" s="14"/>
      <c r="I16" s="15"/>
      <c r="K16" s="6"/>
      <c r="L16" s="19"/>
    </row>
    <row r="17" spans="2:13" x14ac:dyDescent="0.25">
      <c r="C17" s="11"/>
      <c r="D17" s="14" t="s">
        <v>52</v>
      </c>
      <c r="E17" s="14"/>
      <c r="F17" s="14">
        <v>175</v>
      </c>
      <c r="G17" s="14">
        <v>2</v>
      </c>
      <c r="I17" s="15">
        <f>+G17*F17</f>
        <v>350</v>
      </c>
      <c r="J17" s="4">
        <f>+I17</f>
        <v>350</v>
      </c>
      <c r="K17" s="48" t="s">
        <v>21</v>
      </c>
      <c r="L17" s="19">
        <v>2</v>
      </c>
      <c r="M17" s="7">
        <f>+L17*J17</f>
        <v>700</v>
      </c>
    </row>
    <row r="18" spans="2:13" x14ac:dyDescent="0.25">
      <c r="C18" s="11"/>
    </row>
    <row r="19" spans="2:13" ht="180" x14ac:dyDescent="0.25">
      <c r="B19" s="24">
        <v>5</v>
      </c>
      <c r="C19" s="21" t="s">
        <v>18</v>
      </c>
      <c r="D19" s="20" t="s">
        <v>19</v>
      </c>
    </row>
    <row r="20" spans="2:13" x14ac:dyDescent="0.25">
      <c r="D20" s="14" t="s">
        <v>52</v>
      </c>
      <c r="E20" s="14"/>
      <c r="F20" s="14">
        <v>175</v>
      </c>
      <c r="G20" s="14">
        <v>2</v>
      </c>
      <c r="I20" s="5">
        <f>+G20*F20</f>
        <v>350</v>
      </c>
      <c r="J20" s="4">
        <f>+I20</f>
        <v>350</v>
      </c>
      <c r="K20" s="17" t="s">
        <v>21</v>
      </c>
      <c r="L20" s="18">
        <v>6.24</v>
      </c>
      <c r="M20" s="3">
        <f>+L20*J20</f>
        <v>2184</v>
      </c>
    </row>
    <row r="21" spans="2:13" x14ac:dyDescent="0.25">
      <c r="D21" s="14"/>
      <c r="E21" s="14"/>
      <c r="F21" s="14"/>
      <c r="G21" s="14"/>
      <c r="K21" s="17"/>
      <c r="L21" s="18"/>
      <c r="M21" s="3"/>
    </row>
    <row r="22" spans="2:13" ht="15.75" thickBot="1" x14ac:dyDescent="0.3"/>
    <row r="23" spans="2:13" ht="19.5" thickBot="1" x14ac:dyDescent="0.35">
      <c r="B23" s="93" t="s">
        <v>20</v>
      </c>
      <c r="C23" s="94"/>
      <c r="D23" s="94"/>
      <c r="E23" s="94"/>
      <c r="F23" s="22">
        <f>SUM(M7:M21)</f>
        <v>4418.701</v>
      </c>
    </row>
  </sheetData>
  <mergeCells count="14">
    <mergeCell ref="J5:J6"/>
    <mergeCell ref="L5:L6"/>
    <mergeCell ref="M5:M6"/>
    <mergeCell ref="B23:E23"/>
    <mergeCell ref="B2:M2"/>
    <mergeCell ref="B4:B6"/>
    <mergeCell ref="C4:C6"/>
    <mergeCell ref="D4:D6"/>
    <mergeCell ref="E4:E5"/>
    <mergeCell ref="F4:F5"/>
    <mergeCell ref="G4:G5"/>
    <mergeCell ref="H4:H5"/>
    <mergeCell ref="K4:K6"/>
    <mergeCell ref="I5:I6"/>
  </mergeCells>
  <printOptions gridLines="1"/>
  <pageMargins left="0.47244094488188981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opLeftCell="A16" zoomScale="85" zoomScaleNormal="85" workbookViewId="0">
      <selection activeCell="Q10" sqref="Q10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83" t="s">
        <v>69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3" ht="15.75" thickBot="1" x14ac:dyDescent="0.3">
      <c r="I3" s="23"/>
      <c r="K3" s="6"/>
    </row>
    <row r="4" spans="2:13" x14ac:dyDescent="0.25">
      <c r="B4" s="84" t="s">
        <v>3</v>
      </c>
      <c r="C4" s="87" t="s">
        <v>1</v>
      </c>
      <c r="D4" s="90" t="s">
        <v>2</v>
      </c>
      <c r="E4" s="95" t="s">
        <v>3</v>
      </c>
      <c r="F4" s="95" t="s">
        <v>4</v>
      </c>
      <c r="G4" s="95" t="s">
        <v>5</v>
      </c>
      <c r="H4" s="97" t="s">
        <v>6</v>
      </c>
      <c r="I4" s="1" t="s">
        <v>7</v>
      </c>
      <c r="J4" s="1"/>
      <c r="K4" s="87" t="s">
        <v>8</v>
      </c>
      <c r="L4" s="1" t="s">
        <v>9</v>
      </c>
      <c r="M4" s="1"/>
    </row>
    <row r="5" spans="2:13" x14ac:dyDescent="0.25">
      <c r="B5" s="85"/>
      <c r="C5" s="88"/>
      <c r="D5" s="91"/>
      <c r="E5" s="96"/>
      <c r="F5" s="96"/>
      <c r="G5" s="96"/>
      <c r="H5" s="98"/>
      <c r="I5" s="80" t="s">
        <v>10</v>
      </c>
      <c r="J5" s="80" t="s">
        <v>11</v>
      </c>
      <c r="K5" s="88"/>
      <c r="L5" s="80" t="s">
        <v>12</v>
      </c>
      <c r="M5" s="80" t="s">
        <v>11</v>
      </c>
    </row>
    <row r="6" spans="2:13" ht="15.75" thickBot="1" x14ac:dyDescent="0.3">
      <c r="B6" s="86"/>
      <c r="C6" s="89"/>
      <c r="D6" s="92"/>
      <c r="E6" s="8"/>
      <c r="F6" s="9" t="s">
        <v>13</v>
      </c>
      <c r="G6" s="9" t="s">
        <v>14</v>
      </c>
      <c r="H6" s="10" t="s">
        <v>15</v>
      </c>
      <c r="I6" s="81"/>
      <c r="J6" s="81"/>
      <c r="K6" s="89"/>
      <c r="L6" s="81"/>
      <c r="M6" s="81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s="14" customFormat="1" x14ac:dyDescent="0.25">
      <c r="D8" s="14" t="s">
        <v>51</v>
      </c>
      <c r="F8" s="14">
        <v>360</v>
      </c>
      <c r="G8" s="14">
        <v>6</v>
      </c>
      <c r="H8" s="14">
        <v>3</v>
      </c>
      <c r="I8" s="15">
        <f>+G8*F8*H8</f>
        <v>6480</v>
      </c>
      <c r="J8" s="16">
        <f>+I8</f>
        <v>6480</v>
      </c>
      <c r="K8" s="17" t="s">
        <v>16</v>
      </c>
      <c r="L8" s="18">
        <v>1.1000000000000001</v>
      </c>
      <c r="M8" s="3">
        <f>+L8*J8</f>
        <v>7128.0000000000009</v>
      </c>
    </row>
    <row r="9" spans="2:13" s="14" customFormat="1" x14ac:dyDescent="0.25">
      <c r="I9" s="15"/>
      <c r="J9" s="16"/>
      <c r="K9" s="17"/>
      <c r="L9" s="18"/>
      <c r="M9" s="3"/>
    </row>
    <row r="10" spans="2:13" s="14" customFormat="1" ht="149.25" x14ac:dyDescent="0.25">
      <c r="B10" s="24">
        <v>2</v>
      </c>
      <c r="C10" s="12" t="s">
        <v>39</v>
      </c>
      <c r="D10" s="49" t="s">
        <v>38</v>
      </c>
      <c r="I10" s="15"/>
      <c r="J10" s="16"/>
      <c r="K10" s="17"/>
      <c r="L10" s="18"/>
      <c r="M10" s="3"/>
    </row>
    <row r="11" spans="2:13" s="14" customFormat="1" x14ac:dyDescent="0.25">
      <c r="D11" s="14" t="s">
        <v>51</v>
      </c>
      <c r="E11" s="14">
        <v>1.8</v>
      </c>
      <c r="F11" s="14">
        <v>360</v>
      </c>
      <c r="G11" s="14">
        <v>6</v>
      </c>
      <c r="H11" s="14">
        <v>0.03</v>
      </c>
      <c r="I11" s="15">
        <f>+H11*G11*F11*E11</f>
        <v>116.64</v>
      </c>
      <c r="J11" s="16">
        <f>+I11</f>
        <v>116.64</v>
      </c>
      <c r="K11" s="17" t="s">
        <v>24</v>
      </c>
      <c r="L11" s="18">
        <v>7.09</v>
      </c>
      <c r="M11" s="3">
        <f>+L11*J11</f>
        <v>826.97759999999994</v>
      </c>
    </row>
    <row r="12" spans="2:13" s="14" customFormat="1" x14ac:dyDescent="0.25">
      <c r="I12" s="15"/>
      <c r="J12" s="16"/>
      <c r="K12" s="17"/>
      <c r="L12" s="18"/>
      <c r="M12" s="3"/>
    </row>
    <row r="13" spans="2:13" s="14" customFormat="1" ht="195" x14ac:dyDescent="0.25">
      <c r="B13" s="24">
        <v>3</v>
      </c>
      <c r="C13" s="12" t="s">
        <v>23</v>
      </c>
      <c r="D13" s="25" t="s">
        <v>22</v>
      </c>
      <c r="I13" s="15"/>
      <c r="J13" s="16"/>
      <c r="K13" s="17"/>
      <c r="L13" s="18"/>
      <c r="M13" s="3"/>
    </row>
    <row r="14" spans="2:13" s="14" customFormat="1" x14ac:dyDescent="0.25">
      <c r="D14" s="14" t="s">
        <v>40</v>
      </c>
      <c r="F14" s="14">
        <f>+J11</f>
        <v>116.64</v>
      </c>
      <c r="I14" s="15">
        <f>+F14</f>
        <v>116.64</v>
      </c>
      <c r="J14" s="16">
        <f>+I14</f>
        <v>116.64</v>
      </c>
      <c r="K14" s="17" t="s">
        <v>24</v>
      </c>
      <c r="L14" s="18">
        <v>13</v>
      </c>
      <c r="M14" s="3">
        <f>+L14*J14</f>
        <v>1516.32</v>
      </c>
    </row>
    <row r="15" spans="2:13" s="14" customFormat="1" x14ac:dyDescent="0.25">
      <c r="I15" s="15"/>
      <c r="J15" s="16"/>
      <c r="K15" s="17"/>
      <c r="L15" s="18"/>
      <c r="M15" s="3"/>
    </row>
    <row r="16" spans="2:13" ht="120" x14ac:dyDescent="0.25">
      <c r="B16" s="24">
        <v>4</v>
      </c>
      <c r="C16" s="50" t="s">
        <v>42</v>
      </c>
      <c r="D16" s="2" t="s">
        <v>41</v>
      </c>
      <c r="E16" s="14"/>
      <c r="F16" s="14"/>
      <c r="G16" s="14"/>
      <c r="I16" s="15"/>
      <c r="K16" s="6"/>
      <c r="L16" s="19"/>
    </row>
    <row r="17" spans="2:13" x14ac:dyDescent="0.25">
      <c r="C17" s="11"/>
      <c r="D17" s="14" t="s">
        <v>51</v>
      </c>
      <c r="E17" s="14"/>
      <c r="F17" s="14">
        <v>360</v>
      </c>
      <c r="G17" s="14">
        <v>6</v>
      </c>
      <c r="I17" s="15">
        <f>+G17*F17</f>
        <v>2160</v>
      </c>
      <c r="J17" s="4">
        <f>+I17</f>
        <v>2160</v>
      </c>
      <c r="K17" s="48" t="s">
        <v>21</v>
      </c>
      <c r="L17" s="19">
        <v>2</v>
      </c>
      <c r="M17" s="7">
        <f>+L17*J17</f>
        <v>4320</v>
      </c>
    </row>
    <row r="18" spans="2:13" x14ac:dyDescent="0.25">
      <c r="C18" s="11"/>
    </row>
    <row r="19" spans="2:13" ht="180" x14ac:dyDescent="0.25">
      <c r="B19" s="24">
        <v>5</v>
      </c>
      <c r="C19" s="21" t="s">
        <v>18</v>
      </c>
      <c r="D19" s="20" t="s">
        <v>19</v>
      </c>
    </row>
    <row r="20" spans="2:13" x14ac:dyDescent="0.25">
      <c r="D20" s="14" t="s">
        <v>51</v>
      </c>
      <c r="E20" s="14"/>
      <c r="F20" s="14">
        <v>360</v>
      </c>
      <c r="G20" s="14">
        <v>6</v>
      </c>
      <c r="I20" s="5">
        <f>+G20*F20</f>
        <v>2160</v>
      </c>
      <c r="J20" s="4">
        <f>+I20</f>
        <v>2160</v>
      </c>
      <c r="K20" s="17" t="s">
        <v>21</v>
      </c>
      <c r="L20" s="18">
        <v>6.24</v>
      </c>
      <c r="M20" s="3">
        <f>+L20*J20</f>
        <v>13478.4</v>
      </c>
    </row>
    <row r="21" spans="2:13" x14ac:dyDescent="0.25">
      <c r="D21" s="14"/>
      <c r="E21" s="14"/>
      <c r="F21" s="14"/>
      <c r="G21" s="14"/>
      <c r="K21" s="17"/>
      <c r="L21" s="18"/>
      <c r="M21" s="3"/>
    </row>
    <row r="22" spans="2:13" ht="15.75" thickBot="1" x14ac:dyDescent="0.3"/>
    <row r="23" spans="2:13" ht="19.5" thickBot="1" x14ac:dyDescent="0.35">
      <c r="B23" s="93" t="s">
        <v>20</v>
      </c>
      <c r="C23" s="94"/>
      <c r="D23" s="94"/>
      <c r="E23" s="94"/>
      <c r="F23" s="22">
        <f>SUM(M7:M21)</f>
        <v>27269.6976</v>
      </c>
    </row>
  </sheetData>
  <mergeCells count="14">
    <mergeCell ref="J5:J6"/>
    <mergeCell ref="L5:L6"/>
    <mergeCell ref="M5:M6"/>
    <mergeCell ref="B23:E23"/>
    <mergeCell ref="B2:M2"/>
    <mergeCell ref="B4:B6"/>
    <mergeCell ref="C4:C6"/>
    <mergeCell ref="D4:D6"/>
    <mergeCell ref="E4:E5"/>
    <mergeCell ref="F4:F5"/>
    <mergeCell ref="G4:G5"/>
    <mergeCell ref="H4:H5"/>
    <mergeCell ref="K4:K6"/>
    <mergeCell ref="I5:I6"/>
  </mergeCells>
  <printOptions gridLines="1"/>
  <pageMargins left="0.47244094488188981" right="0.70866141732283472" top="0.44" bottom="0.21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opLeftCell="A16" zoomScale="85" zoomScaleNormal="85" workbookViewId="0">
      <selection activeCell="H13" sqref="H13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83" t="s">
        <v>70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3" ht="15.75" thickBot="1" x14ac:dyDescent="0.3">
      <c r="I3" s="23"/>
      <c r="K3" s="6"/>
    </row>
    <row r="4" spans="2:13" x14ac:dyDescent="0.25">
      <c r="B4" s="84" t="s">
        <v>3</v>
      </c>
      <c r="C4" s="87" t="s">
        <v>1</v>
      </c>
      <c r="D4" s="90" t="s">
        <v>2</v>
      </c>
      <c r="E4" s="95" t="s">
        <v>3</v>
      </c>
      <c r="F4" s="95" t="s">
        <v>4</v>
      </c>
      <c r="G4" s="95" t="s">
        <v>5</v>
      </c>
      <c r="H4" s="97" t="s">
        <v>6</v>
      </c>
      <c r="I4" s="1" t="s">
        <v>7</v>
      </c>
      <c r="J4" s="1"/>
      <c r="K4" s="87" t="s">
        <v>8</v>
      </c>
      <c r="L4" s="1" t="s">
        <v>9</v>
      </c>
      <c r="M4" s="1"/>
    </row>
    <row r="5" spans="2:13" x14ac:dyDescent="0.25">
      <c r="B5" s="85"/>
      <c r="C5" s="88"/>
      <c r="D5" s="91"/>
      <c r="E5" s="96"/>
      <c r="F5" s="96"/>
      <c r="G5" s="96"/>
      <c r="H5" s="98"/>
      <c r="I5" s="80" t="s">
        <v>10</v>
      </c>
      <c r="J5" s="80" t="s">
        <v>11</v>
      </c>
      <c r="K5" s="88"/>
      <c r="L5" s="80" t="s">
        <v>12</v>
      </c>
      <c r="M5" s="80" t="s">
        <v>11</v>
      </c>
    </row>
    <row r="6" spans="2:13" ht="15.75" thickBot="1" x14ac:dyDescent="0.3">
      <c r="B6" s="86"/>
      <c r="C6" s="89"/>
      <c r="D6" s="92"/>
      <c r="E6" s="8"/>
      <c r="F6" s="9" t="s">
        <v>13</v>
      </c>
      <c r="G6" s="9" t="s">
        <v>14</v>
      </c>
      <c r="H6" s="10" t="s">
        <v>15</v>
      </c>
      <c r="I6" s="81"/>
      <c r="J6" s="81"/>
      <c r="K6" s="89"/>
      <c r="L6" s="81"/>
      <c r="M6" s="81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s="14" customFormat="1" x14ac:dyDescent="0.25">
      <c r="D8" s="14" t="s">
        <v>50</v>
      </c>
      <c r="F8" s="14">
        <v>40</v>
      </c>
      <c r="G8" s="14">
        <v>5</v>
      </c>
      <c r="H8" s="14">
        <v>3</v>
      </c>
      <c r="I8" s="15">
        <f>+G8*F8*H8</f>
        <v>600</v>
      </c>
      <c r="J8" s="16">
        <f>+I8</f>
        <v>600</v>
      </c>
      <c r="K8" s="17" t="s">
        <v>16</v>
      </c>
      <c r="L8" s="18">
        <v>1.1000000000000001</v>
      </c>
      <c r="M8" s="3">
        <f>+L8*J8</f>
        <v>660</v>
      </c>
    </row>
    <row r="9" spans="2:13" s="14" customFormat="1" x14ac:dyDescent="0.25">
      <c r="I9" s="15"/>
      <c r="J9" s="16"/>
      <c r="K9" s="17"/>
      <c r="L9" s="18"/>
      <c r="M9" s="3"/>
    </row>
    <row r="10" spans="2:13" s="14" customFormat="1" ht="149.25" x14ac:dyDescent="0.25">
      <c r="B10" s="24">
        <v>2</v>
      </c>
      <c r="C10" s="12" t="s">
        <v>39</v>
      </c>
      <c r="D10" s="49" t="s">
        <v>38</v>
      </c>
      <c r="I10" s="15"/>
      <c r="J10" s="16"/>
      <c r="K10" s="17"/>
      <c r="L10" s="18"/>
      <c r="M10" s="3"/>
    </row>
    <row r="11" spans="2:13" s="14" customFormat="1" x14ac:dyDescent="0.25">
      <c r="D11" s="14" t="s">
        <v>50</v>
      </c>
      <c r="E11" s="14">
        <v>1.8</v>
      </c>
      <c r="F11" s="14">
        <v>40</v>
      </c>
      <c r="G11" s="14">
        <v>5</v>
      </c>
      <c r="H11" s="14">
        <v>0.03</v>
      </c>
      <c r="I11" s="15">
        <f>+H11*G11*F11*E11</f>
        <v>10.8</v>
      </c>
      <c r="J11" s="16">
        <f>+I11</f>
        <v>10.8</v>
      </c>
      <c r="K11" s="17" t="s">
        <v>24</v>
      </c>
      <c r="L11" s="18">
        <v>7.09</v>
      </c>
      <c r="M11" s="3">
        <f>+L11*J11</f>
        <v>76.572000000000003</v>
      </c>
    </row>
    <row r="12" spans="2:13" s="14" customFormat="1" x14ac:dyDescent="0.25">
      <c r="I12" s="15"/>
      <c r="J12" s="16"/>
      <c r="K12" s="17"/>
      <c r="L12" s="18"/>
      <c r="M12" s="3"/>
    </row>
    <row r="13" spans="2:13" s="14" customFormat="1" ht="195" x14ac:dyDescent="0.25">
      <c r="B13" s="24">
        <v>3</v>
      </c>
      <c r="C13" s="12" t="s">
        <v>23</v>
      </c>
      <c r="D13" s="25" t="s">
        <v>22</v>
      </c>
      <c r="I13" s="15"/>
      <c r="J13" s="16"/>
      <c r="K13" s="17"/>
      <c r="L13" s="18"/>
      <c r="M13" s="3"/>
    </row>
    <row r="14" spans="2:13" s="14" customFormat="1" x14ac:dyDescent="0.25">
      <c r="D14" s="14" t="s">
        <v>40</v>
      </c>
      <c r="F14" s="14">
        <f>+J11</f>
        <v>10.8</v>
      </c>
      <c r="I14" s="15">
        <f>+F14</f>
        <v>10.8</v>
      </c>
      <c r="J14" s="16">
        <f>+I14</f>
        <v>10.8</v>
      </c>
      <c r="K14" s="17" t="s">
        <v>24</v>
      </c>
      <c r="L14" s="18">
        <v>13</v>
      </c>
      <c r="M14" s="3">
        <f>+L14*J14</f>
        <v>140.4</v>
      </c>
    </row>
    <row r="15" spans="2:13" s="14" customFormat="1" x14ac:dyDescent="0.25">
      <c r="I15" s="15"/>
      <c r="J15" s="16"/>
      <c r="K15" s="17"/>
      <c r="L15" s="18"/>
      <c r="M15" s="3"/>
    </row>
    <row r="16" spans="2:13" ht="120" x14ac:dyDescent="0.25">
      <c r="B16" s="24">
        <v>4</v>
      </c>
      <c r="C16" s="50" t="s">
        <v>42</v>
      </c>
      <c r="D16" s="2" t="s">
        <v>41</v>
      </c>
      <c r="E16" s="14"/>
      <c r="F16" s="14"/>
      <c r="G16" s="14"/>
      <c r="I16" s="15"/>
      <c r="K16" s="6"/>
      <c r="L16" s="19"/>
    </row>
    <row r="17" spans="2:13" x14ac:dyDescent="0.25">
      <c r="C17" s="11"/>
      <c r="D17" s="14" t="s">
        <v>50</v>
      </c>
      <c r="E17" s="14"/>
      <c r="F17" s="14">
        <v>40</v>
      </c>
      <c r="G17" s="14">
        <v>5</v>
      </c>
      <c r="I17" s="15">
        <f>+G17*F17</f>
        <v>200</v>
      </c>
      <c r="J17" s="4">
        <f>+I17</f>
        <v>200</v>
      </c>
      <c r="K17" s="48" t="s">
        <v>21</v>
      </c>
      <c r="L17" s="19">
        <v>2</v>
      </c>
      <c r="M17" s="7">
        <f>+L17*J17</f>
        <v>400</v>
      </c>
    </row>
    <row r="18" spans="2:13" x14ac:dyDescent="0.25">
      <c r="C18" s="11"/>
      <c r="D18" s="14"/>
      <c r="E18" s="14"/>
      <c r="F18" s="14"/>
      <c r="G18" s="14"/>
      <c r="I18" s="15"/>
      <c r="K18" s="48"/>
      <c r="L18" s="19"/>
    </row>
    <row r="19" spans="2:13" x14ac:dyDescent="0.25">
      <c r="C19" s="11"/>
    </row>
    <row r="20" spans="2:13" ht="180" x14ac:dyDescent="0.25">
      <c r="B20" s="24">
        <v>5</v>
      </c>
      <c r="C20" s="21" t="s">
        <v>18</v>
      </c>
      <c r="D20" s="20" t="s">
        <v>19</v>
      </c>
    </row>
    <row r="21" spans="2:13" x14ac:dyDescent="0.25">
      <c r="D21" s="14" t="s">
        <v>50</v>
      </c>
      <c r="E21" s="14"/>
      <c r="F21" s="14">
        <v>40</v>
      </c>
      <c r="G21" s="14">
        <v>5</v>
      </c>
      <c r="I21" s="5">
        <f>+G21*F21</f>
        <v>200</v>
      </c>
      <c r="J21" s="4">
        <f>+I21</f>
        <v>200</v>
      </c>
      <c r="K21" s="17" t="s">
        <v>21</v>
      </c>
      <c r="L21" s="18">
        <v>6.24</v>
      </c>
      <c r="M21" s="3">
        <f>+L21*J21</f>
        <v>1248</v>
      </c>
    </row>
    <row r="22" spans="2:13" x14ac:dyDescent="0.25">
      <c r="D22" s="14"/>
      <c r="E22" s="14"/>
      <c r="F22" s="14"/>
      <c r="G22" s="14"/>
      <c r="K22" s="17"/>
      <c r="L22" s="18"/>
      <c r="M22" s="3"/>
    </row>
    <row r="23" spans="2:13" ht="15.75" thickBot="1" x14ac:dyDescent="0.3"/>
    <row r="24" spans="2:13" ht="19.5" thickBot="1" x14ac:dyDescent="0.35">
      <c r="B24" s="93" t="s">
        <v>20</v>
      </c>
      <c r="C24" s="94"/>
      <c r="D24" s="94"/>
      <c r="E24" s="94"/>
      <c r="F24" s="22">
        <f>SUM(M7:M22)</f>
        <v>2524.9719999999998</v>
      </c>
    </row>
  </sheetData>
  <mergeCells count="14">
    <mergeCell ref="J5:J6"/>
    <mergeCell ref="L5:L6"/>
    <mergeCell ref="M5:M6"/>
    <mergeCell ref="B24:E24"/>
    <mergeCell ref="B2:M2"/>
    <mergeCell ref="B4:B6"/>
    <mergeCell ref="C4:C6"/>
    <mergeCell ref="D4:D6"/>
    <mergeCell ref="E4:E5"/>
    <mergeCell ref="F4:F5"/>
    <mergeCell ref="G4:G5"/>
    <mergeCell ref="H4:H5"/>
    <mergeCell ref="K4:K6"/>
    <mergeCell ref="I5:I6"/>
  </mergeCells>
  <printOptions gridLines="1"/>
  <pageMargins left="0.47244094488188981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tabSelected="1" zoomScale="85" zoomScaleNormal="85" workbookViewId="0">
      <selection activeCell="P28" sqref="P28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83" t="s">
        <v>71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3" ht="15.75" thickBot="1" x14ac:dyDescent="0.3">
      <c r="I3" s="23"/>
      <c r="K3" s="6"/>
    </row>
    <row r="4" spans="2:13" x14ac:dyDescent="0.25">
      <c r="B4" s="84" t="s">
        <v>3</v>
      </c>
      <c r="C4" s="87" t="s">
        <v>1</v>
      </c>
      <c r="D4" s="90" t="s">
        <v>2</v>
      </c>
      <c r="E4" s="95" t="s">
        <v>3</v>
      </c>
      <c r="F4" s="95" t="s">
        <v>4</v>
      </c>
      <c r="G4" s="95" t="s">
        <v>5</v>
      </c>
      <c r="H4" s="97" t="s">
        <v>6</v>
      </c>
      <c r="I4" s="1" t="s">
        <v>7</v>
      </c>
      <c r="J4" s="1"/>
      <c r="K4" s="87" t="s">
        <v>8</v>
      </c>
      <c r="L4" s="1" t="s">
        <v>9</v>
      </c>
      <c r="M4" s="1"/>
    </row>
    <row r="5" spans="2:13" x14ac:dyDescent="0.25">
      <c r="B5" s="85"/>
      <c r="C5" s="88"/>
      <c r="D5" s="91"/>
      <c r="E5" s="96"/>
      <c r="F5" s="96"/>
      <c r="G5" s="96"/>
      <c r="H5" s="98"/>
      <c r="I5" s="80" t="s">
        <v>10</v>
      </c>
      <c r="J5" s="80" t="s">
        <v>11</v>
      </c>
      <c r="K5" s="88"/>
      <c r="L5" s="80" t="s">
        <v>12</v>
      </c>
      <c r="M5" s="80" t="s">
        <v>11</v>
      </c>
    </row>
    <row r="6" spans="2:13" ht="15.75" thickBot="1" x14ac:dyDescent="0.3">
      <c r="B6" s="86"/>
      <c r="C6" s="89"/>
      <c r="D6" s="92"/>
      <c r="E6" s="8"/>
      <c r="F6" s="9" t="s">
        <v>13</v>
      </c>
      <c r="G6" s="9" t="s">
        <v>14</v>
      </c>
      <c r="H6" s="10" t="s">
        <v>15</v>
      </c>
      <c r="I6" s="81"/>
      <c r="J6" s="81"/>
      <c r="K6" s="89"/>
      <c r="L6" s="81"/>
      <c r="M6" s="81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x14ac:dyDescent="0.25">
      <c r="B8" s="24"/>
      <c r="C8" s="12"/>
      <c r="D8" s="53" t="s">
        <v>46</v>
      </c>
      <c r="F8" s="4">
        <v>50</v>
      </c>
      <c r="G8" s="4">
        <v>5.8</v>
      </c>
      <c r="H8" s="4">
        <v>3</v>
      </c>
      <c r="I8" s="15">
        <f t="shared" ref="I8:I9" si="0">+G8*F8*H8</f>
        <v>870</v>
      </c>
    </row>
    <row r="9" spans="2:13" x14ac:dyDescent="0.25">
      <c r="B9" s="24"/>
      <c r="C9" s="12"/>
      <c r="D9" s="53" t="s">
        <v>47</v>
      </c>
      <c r="F9" s="4">
        <v>30</v>
      </c>
      <c r="G9" s="4">
        <v>5.8</v>
      </c>
      <c r="H9" s="4">
        <v>3</v>
      </c>
      <c r="I9" s="15">
        <f t="shared" si="0"/>
        <v>522</v>
      </c>
    </row>
    <row r="10" spans="2:13" s="14" customFormat="1" x14ac:dyDescent="0.25">
      <c r="D10" s="14" t="s">
        <v>49</v>
      </c>
      <c r="F10" s="14">
        <v>200</v>
      </c>
      <c r="G10" s="4">
        <v>5.8</v>
      </c>
      <c r="H10" s="14">
        <v>3</v>
      </c>
      <c r="I10" s="15">
        <f>+G10*F10*H10</f>
        <v>3480</v>
      </c>
      <c r="J10" s="16">
        <f>+I10+I8+I9</f>
        <v>4872</v>
      </c>
      <c r="K10" s="17" t="s">
        <v>16</v>
      </c>
      <c r="L10" s="18">
        <v>1.1000000000000001</v>
      </c>
      <c r="M10" s="3">
        <f>+L10*J10</f>
        <v>5359.2000000000007</v>
      </c>
    </row>
    <row r="11" spans="2:13" s="14" customFormat="1" x14ac:dyDescent="0.25">
      <c r="I11" s="15"/>
      <c r="J11" s="16"/>
      <c r="K11" s="17"/>
      <c r="L11" s="18"/>
      <c r="M11" s="3"/>
    </row>
    <row r="12" spans="2:13" s="14" customFormat="1" ht="149.25" x14ac:dyDescent="0.25">
      <c r="B12" s="24">
        <v>2</v>
      </c>
      <c r="C12" s="12" t="s">
        <v>39</v>
      </c>
      <c r="D12" s="49" t="s">
        <v>38</v>
      </c>
      <c r="I12" s="15"/>
      <c r="J12" s="16"/>
      <c r="K12" s="17"/>
      <c r="L12" s="18"/>
      <c r="M12" s="3"/>
    </row>
    <row r="13" spans="2:13" s="14" customFormat="1" x14ac:dyDescent="0.25">
      <c r="B13" s="24"/>
      <c r="C13" s="12"/>
      <c r="D13" s="53" t="s">
        <v>46</v>
      </c>
      <c r="E13" s="14">
        <v>1.8</v>
      </c>
      <c r="F13" s="4">
        <v>50</v>
      </c>
      <c r="G13" s="4">
        <v>5.8</v>
      </c>
      <c r="H13" s="4">
        <v>0.03</v>
      </c>
      <c r="I13" s="15">
        <f t="shared" ref="I13:I14" si="1">+H13*G13*F13*E13</f>
        <v>15.659999999999998</v>
      </c>
      <c r="J13" s="16"/>
      <c r="K13" s="17"/>
      <c r="L13" s="18"/>
      <c r="M13" s="3"/>
    </row>
    <row r="14" spans="2:13" s="14" customFormat="1" x14ac:dyDescent="0.25">
      <c r="B14" s="24"/>
      <c r="C14" s="12"/>
      <c r="D14" s="53" t="s">
        <v>47</v>
      </c>
      <c r="E14" s="14">
        <v>1.8</v>
      </c>
      <c r="F14" s="4">
        <v>30</v>
      </c>
      <c r="G14" s="4">
        <v>5.8</v>
      </c>
      <c r="H14" s="4">
        <v>0.03</v>
      </c>
      <c r="I14" s="15">
        <f t="shared" si="1"/>
        <v>9.395999999999999</v>
      </c>
      <c r="J14" s="16"/>
      <c r="K14" s="17"/>
      <c r="L14" s="18"/>
      <c r="M14" s="3"/>
    </row>
    <row r="15" spans="2:13" s="14" customFormat="1" x14ac:dyDescent="0.25">
      <c r="D15" s="14" t="s">
        <v>49</v>
      </c>
      <c r="E15" s="14">
        <v>1.8</v>
      </c>
      <c r="F15" s="14">
        <v>200</v>
      </c>
      <c r="G15" s="4">
        <v>5.8</v>
      </c>
      <c r="H15" s="14">
        <v>0.03</v>
      </c>
      <c r="I15" s="15">
        <f>+H15*G15*F15*E15</f>
        <v>62.639999999999993</v>
      </c>
      <c r="J15" s="16">
        <f>+I15+I14+I13</f>
        <v>87.695999999999984</v>
      </c>
      <c r="K15" s="17" t="s">
        <v>24</v>
      </c>
      <c r="L15" s="18">
        <v>7.09</v>
      </c>
      <c r="M15" s="3">
        <f>+L15*J15</f>
        <v>621.76463999999987</v>
      </c>
    </row>
    <row r="16" spans="2:13" s="14" customFormat="1" x14ac:dyDescent="0.25">
      <c r="I16" s="15"/>
      <c r="J16" s="16"/>
      <c r="K16" s="17"/>
      <c r="L16" s="18"/>
      <c r="M16" s="3"/>
    </row>
    <row r="17" spans="2:13" s="14" customFormat="1" ht="195" x14ac:dyDescent="0.25">
      <c r="B17" s="24">
        <v>3</v>
      </c>
      <c r="C17" s="12" t="s">
        <v>23</v>
      </c>
      <c r="D17" s="25" t="s">
        <v>22</v>
      </c>
      <c r="I17" s="15"/>
      <c r="J17" s="16"/>
      <c r="K17" s="17"/>
      <c r="L17" s="18"/>
      <c r="M17" s="3"/>
    </row>
    <row r="18" spans="2:13" s="14" customFormat="1" x14ac:dyDescent="0.25">
      <c r="D18" s="14" t="s">
        <v>40</v>
      </c>
      <c r="F18" s="14">
        <f>+J15</f>
        <v>87.695999999999984</v>
      </c>
      <c r="I18" s="15">
        <f>+F18</f>
        <v>87.695999999999984</v>
      </c>
      <c r="J18" s="16">
        <f>+I18</f>
        <v>87.695999999999984</v>
      </c>
      <c r="K18" s="17" t="s">
        <v>24</v>
      </c>
      <c r="L18" s="18">
        <v>13</v>
      </c>
      <c r="M18" s="3">
        <f>+L18*J18</f>
        <v>1140.0479999999998</v>
      </c>
    </row>
    <row r="19" spans="2:13" s="14" customFormat="1" x14ac:dyDescent="0.25">
      <c r="I19" s="15"/>
      <c r="J19" s="16"/>
      <c r="K19" s="17"/>
      <c r="L19" s="18"/>
      <c r="M19" s="3"/>
    </row>
    <row r="20" spans="2:13" ht="120" x14ac:dyDescent="0.25">
      <c r="B20" s="24">
        <v>4</v>
      </c>
      <c r="C20" s="50" t="s">
        <v>42</v>
      </c>
      <c r="D20" s="2" t="s">
        <v>41</v>
      </c>
      <c r="E20" s="14"/>
      <c r="F20" s="14"/>
      <c r="G20" s="14"/>
      <c r="I20" s="15"/>
      <c r="K20" s="6"/>
      <c r="L20" s="19"/>
    </row>
    <row r="21" spans="2:13" x14ac:dyDescent="0.25">
      <c r="C21" s="11"/>
      <c r="D21" s="53" t="s">
        <v>46</v>
      </c>
      <c r="F21" s="4">
        <v>50</v>
      </c>
      <c r="G21" s="4">
        <v>5.8</v>
      </c>
      <c r="I21" s="15">
        <f t="shared" ref="I21:I22" si="2">+G21*F21</f>
        <v>290</v>
      </c>
      <c r="M21" s="4"/>
    </row>
    <row r="22" spans="2:13" x14ac:dyDescent="0.25">
      <c r="C22" s="11"/>
      <c r="D22" s="53" t="s">
        <v>47</v>
      </c>
      <c r="F22" s="4">
        <v>30</v>
      </c>
      <c r="G22" s="4">
        <v>5.8</v>
      </c>
      <c r="I22" s="15">
        <f t="shared" si="2"/>
        <v>174</v>
      </c>
      <c r="K22" s="48"/>
      <c r="L22" s="19"/>
    </row>
    <row r="23" spans="2:13" x14ac:dyDescent="0.25">
      <c r="C23" s="11"/>
      <c r="D23" s="14" t="s">
        <v>49</v>
      </c>
      <c r="E23" s="14"/>
      <c r="F23" s="14">
        <v>200</v>
      </c>
      <c r="G23" s="4">
        <v>5.8</v>
      </c>
      <c r="I23" s="15">
        <f>+G23*F23</f>
        <v>1160</v>
      </c>
      <c r="J23" s="4">
        <f>+I23+I22+I21</f>
        <v>1624</v>
      </c>
      <c r="K23" s="48" t="s">
        <v>21</v>
      </c>
      <c r="L23" s="19">
        <v>2</v>
      </c>
      <c r="M23" s="7">
        <f>+L23*J23</f>
        <v>3248</v>
      </c>
    </row>
    <row r="24" spans="2:13" x14ac:dyDescent="0.25">
      <c r="C24" s="11"/>
    </row>
    <row r="25" spans="2:13" ht="180" x14ac:dyDescent="0.25">
      <c r="B25" s="24">
        <v>5</v>
      </c>
      <c r="C25" s="21" t="s">
        <v>18</v>
      </c>
      <c r="D25" s="20" t="s">
        <v>19</v>
      </c>
    </row>
    <row r="26" spans="2:13" x14ac:dyDescent="0.25">
      <c r="B26" s="24"/>
      <c r="C26" s="21"/>
      <c r="D26" s="53" t="s">
        <v>46</v>
      </c>
      <c r="F26" s="4">
        <v>50</v>
      </c>
      <c r="G26" s="4">
        <v>5.8</v>
      </c>
      <c r="I26" s="5">
        <f t="shared" ref="I26:I27" si="3">+G26*F26</f>
        <v>290</v>
      </c>
    </row>
    <row r="27" spans="2:13" x14ac:dyDescent="0.25">
      <c r="B27" s="24"/>
      <c r="C27" s="21"/>
      <c r="D27" s="53" t="s">
        <v>47</v>
      </c>
      <c r="F27" s="4">
        <v>30</v>
      </c>
      <c r="G27" s="4">
        <v>5.8</v>
      </c>
      <c r="I27" s="5">
        <f t="shared" si="3"/>
        <v>174</v>
      </c>
    </row>
    <row r="28" spans="2:13" x14ac:dyDescent="0.25">
      <c r="D28" s="14" t="s">
        <v>49</v>
      </c>
      <c r="E28" s="14"/>
      <c r="F28" s="14">
        <v>200</v>
      </c>
      <c r="G28" s="4">
        <v>5.8</v>
      </c>
      <c r="I28" s="5">
        <f>+G28*F28</f>
        <v>1160</v>
      </c>
      <c r="J28" s="4">
        <f>+I28+I27+I26</f>
        <v>1624</v>
      </c>
      <c r="K28" s="17" t="s">
        <v>21</v>
      </c>
      <c r="L28" s="18">
        <v>6.24</v>
      </c>
      <c r="M28" s="3">
        <f>+L28*J28</f>
        <v>10133.76</v>
      </c>
    </row>
    <row r="29" spans="2:13" x14ac:dyDescent="0.25">
      <c r="D29" s="14"/>
      <c r="E29" s="14"/>
      <c r="F29" s="14"/>
      <c r="G29" s="14"/>
      <c r="K29" s="17"/>
      <c r="L29" s="18"/>
      <c r="M29" s="3"/>
    </row>
    <row r="30" spans="2:13" ht="15.75" thickBot="1" x14ac:dyDescent="0.3"/>
    <row r="31" spans="2:13" ht="19.5" thickBot="1" x14ac:dyDescent="0.35">
      <c r="B31" s="93" t="s">
        <v>20</v>
      </c>
      <c r="C31" s="94"/>
      <c r="D31" s="94"/>
      <c r="E31" s="94"/>
      <c r="F31" s="22">
        <f>SUM(M7:M29)</f>
        <v>20502.772640000003</v>
      </c>
    </row>
  </sheetData>
  <mergeCells count="14">
    <mergeCell ref="J5:J6"/>
    <mergeCell ref="L5:L6"/>
    <mergeCell ref="M5:M6"/>
    <mergeCell ref="B31:E31"/>
    <mergeCell ref="B2:M2"/>
    <mergeCell ref="B4:B6"/>
    <mergeCell ref="C4:C6"/>
    <mergeCell ref="D4:D6"/>
    <mergeCell ref="E4:E5"/>
    <mergeCell ref="F4:F5"/>
    <mergeCell ref="G4:G5"/>
    <mergeCell ref="H4:H5"/>
    <mergeCell ref="K4:K6"/>
    <mergeCell ref="I5:I6"/>
  </mergeCells>
  <printOptions gridLines="1"/>
  <pageMargins left="0.47244094488188981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0"/>
  <sheetViews>
    <sheetView workbookViewId="0">
      <selection activeCell="H28" sqref="H28"/>
    </sheetView>
  </sheetViews>
  <sheetFormatPr defaultRowHeight="15" x14ac:dyDescent="0.25"/>
  <cols>
    <col min="1" max="1" width="1.140625" customWidth="1"/>
    <col min="2" max="2" width="1.85546875" customWidth="1"/>
    <col min="3" max="3" width="2.85546875" bestFit="1" customWidth="1"/>
    <col min="4" max="4" width="47.5703125" bestFit="1" customWidth="1"/>
    <col min="5" max="5" width="12.85546875" bestFit="1" customWidth="1"/>
    <col min="6" max="6" width="13.5703125" bestFit="1" customWidth="1"/>
    <col min="7" max="8" width="4.7109375" customWidth="1"/>
    <col min="9" max="10" width="12.85546875" bestFit="1" customWidth="1"/>
    <col min="11" max="13" width="4.7109375" customWidth="1"/>
    <col min="14" max="14" width="2.85546875" bestFit="1" customWidth="1"/>
    <col min="15" max="15" width="53.42578125" bestFit="1" customWidth="1"/>
    <col min="16" max="16" width="11" bestFit="1" customWidth="1"/>
    <col min="17" max="17" width="12.42578125" bestFit="1" customWidth="1"/>
    <col min="18" max="21" width="4.7109375" customWidth="1"/>
    <col min="22" max="29" width="6.5703125" customWidth="1"/>
  </cols>
  <sheetData>
    <row r="2" spans="3:10" ht="15.75" thickBot="1" x14ac:dyDescent="0.3"/>
    <row r="3" spans="3:10" ht="18.75" customHeight="1" x14ac:dyDescent="0.25">
      <c r="C3" s="99" t="s">
        <v>55</v>
      </c>
      <c r="D3" s="100"/>
      <c r="E3" s="100"/>
      <c r="F3" s="101"/>
    </row>
    <row r="4" spans="3:10" ht="20.25" customHeight="1" x14ac:dyDescent="0.25">
      <c r="C4" s="102" t="s">
        <v>25</v>
      </c>
      <c r="D4" s="103"/>
      <c r="E4" s="27" t="s">
        <v>26</v>
      </c>
      <c r="F4" s="39" t="s">
        <v>27</v>
      </c>
      <c r="G4" s="26"/>
    </row>
    <row r="5" spans="3:10" x14ac:dyDescent="0.25">
      <c r="C5" s="40" t="s">
        <v>28</v>
      </c>
      <c r="D5" s="29" t="s">
        <v>29</v>
      </c>
      <c r="E5" s="28"/>
      <c r="F5" s="41"/>
    </row>
    <row r="6" spans="3:10" x14ac:dyDescent="0.25">
      <c r="C6" s="42"/>
      <c r="D6" s="30" t="s">
        <v>30</v>
      </c>
      <c r="E6" s="31">
        <v>84774.76</v>
      </c>
      <c r="F6" s="43"/>
      <c r="I6" s="72">
        <f>+J6-E6</f>
        <v>9.6600000688340515E-4</v>
      </c>
      <c r="J6" s="51">
        <f>+'Via Tevere'!F31+'Via Colle Fontana'!F23+'Via Colle Cagioli'!F23+'Via Garibaldi'!F23+'Via Castel d''Ariano'!F24+'Via Algidus'!F31</f>
        <v>84774.760966000002</v>
      </c>
    </row>
    <row r="7" spans="3:10" x14ac:dyDescent="0.25">
      <c r="C7" s="42"/>
      <c r="D7" s="30" t="s">
        <v>31</v>
      </c>
      <c r="E7" s="32">
        <v>2146.46</v>
      </c>
      <c r="F7" s="44"/>
    </row>
    <row r="8" spans="3:10" x14ac:dyDescent="0.25">
      <c r="C8" s="45"/>
      <c r="D8" s="33" t="s">
        <v>32</v>
      </c>
      <c r="E8" s="34">
        <f>+E6+E7</f>
        <v>86921.22</v>
      </c>
      <c r="F8" s="46">
        <f>E8</f>
        <v>86921.22</v>
      </c>
    </row>
    <row r="9" spans="3:10" x14ac:dyDescent="0.25">
      <c r="C9" s="42" t="s">
        <v>33</v>
      </c>
      <c r="D9" s="30" t="s">
        <v>34</v>
      </c>
      <c r="E9" s="35"/>
      <c r="F9" s="43"/>
    </row>
    <row r="10" spans="3:10" x14ac:dyDescent="0.25">
      <c r="C10" s="42"/>
      <c r="D10" s="30" t="s">
        <v>36</v>
      </c>
      <c r="E10" s="35">
        <f>E8*0.1</f>
        <v>8692.1220000000012</v>
      </c>
      <c r="F10" s="43"/>
    </row>
    <row r="11" spans="3:10" x14ac:dyDescent="0.25">
      <c r="C11" s="42"/>
      <c r="D11" s="30" t="s">
        <v>43</v>
      </c>
      <c r="E11" s="35">
        <v>1148.23</v>
      </c>
      <c r="F11" s="43"/>
    </row>
    <row r="12" spans="3:10" x14ac:dyDescent="0.25">
      <c r="C12" s="42"/>
      <c r="D12" s="30" t="s">
        <v>44</v>
      </c>
      <c r="E12" s="35">
        <f>+F8*0.02</f>
        <v>1738.4244000000001</v>
      </c>
      <c r="F12" s="43"/>
    </row>
    <row r="13" spans="3:10" x14ac:dyDescent="0.25">
      <c r="C13" s="42"/>
      <c r="D13" s="36" t="s">
        <v>37</v>
      </c>
      <c r="E13" s="37">
        <v>1500</v>
      </c>
      <c r="F13" s="43"/>
    </row>
    <row r="14" spans="3:10" x14ac:dyDescent="0.25">
      <c r="C14" s="45"/>
      <c r="D14" s="33" t="s">
        <v>32</v>
      </c>
      <c r="E14" s="38">
        <f>SUM(E10:E13)</f>
        <v>13078.776400000001</v>
      </c>
      <c r="F14" s="46">
        <f>E14</f>
        <v>13078.776400000001</v>
      </c>
    </row>
    <row r="15" spans="3:10" ht="15.75" thickBot="1" x14ac:dyDescent="0.3">
      <c r="C15" s="104" t="s">
        <v>35</v>
      </c>
      <c r="D15" s="105"/>
      <c r="E15" s="106"/>
      <c r="F15" s="47">
        <f>SUM(F5:F14)</f>
        <v>99999.996400000004</v>
      </c>
      <c r="I15" s="51" t="e">
        <f>+'Via Tevere'!F31+'Via Colle Fontana'!F23+'Via Colle Cagioli'!F23+'Via Garibaldi'!F23+'Via Castel d''Ariano'!F24+'Via Algidus'!F31+#REF!</f>
        <v>#REF!</v>
      </c>
      <c r="J15" s="52" t="e">
        <f>+I15-F8</f>
        <v>#REF!</v>
      </c>
    </row>
    <row r="18" spans="6:10" ht="16.5" customHeight="1" x14ac:dyDescent="0.25">
      <c r="F18">
        <f>+F8*0.02</f>
        <v>1738.4244000000001</v>
      </c>
      <c r="J18" s="51"/>
    </row>
    <row r="19" spans="6:10" ht="15" customHeight="1" x14ac:dyDescent="0.25"/>
    <row r="20" spans="6:10" x14ac:dyDescent="0.25">
      <c r="J20" s="51"/>
    </row>
  </sheetData>
  <mergeCells count="3">
    <mergeCell ref="C3:F3"/>
    <mergeCell ref="C4:D4"/>
    <mergeCell ref="C15:E15"/>
  </mergeCells>
  <pageMargins left="0.68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3"/>
  <sheetViews>
    <sheetView topLeftCell="D7" workbookViewId="0">
      <selection activeCell="M3" sqref="M3:M7"/>
    </sheetView>
  </sheetViews>
  <sheetFormatPr defaultRowHeight="15" x14ac:dyDescent="0.25"/>
  <cols>
    <col min="1" max="1" width="0.42578125" customWidth="1"/>
    <col min="2" max="2" width="3" hidden="1" customWidth="1"/>
    <col min="3" max="3" width="39.140625" bestFit="1" customWidth="1"/>
    <col min="4" max="9" width="18.28515625" customWidth="1"/>
    <col min="10" max="10" width="5.5703125" customWidth="1"/>
    <col min="11" max="11" width="9.140625" bestFit="1" customWidth="1"/>
    <col min="12" max="12" width="26.85546875" bestFit="1" customWidth="1"/>
    <col min="13" max="13" width="24.42578125" customWidth="1"/>
    <col min="14" max="14" width="13" customWidth="1"/>
  </cols>
  <sheetData>
    <row r="1" spans="2:14" ht="19.5" customHeight="1" x14ac:dyDescent="0.25">
      <c r="C1" s="107" t="s">
        <v>72</v>
      </c>
      <c r="D1" s="107"/>
      <c r="E1" s="107"/>
      <c r="F1" s="107"/>
      <c r="G1" s="107"/>
      <c r="H1" s="107"/>
      <c r="I1" s="107"/>
      <c r="J1" s="75"/>
      <c r="L1" s="75"/>
    </row>
    <row r="2" spans="2:14" ht="17.25" customHeight="1" x14ac:dyDescent="0.25">
      <c r="C2" s="67" t="s">
        <v>61</v>
      </c>
      <c r="D2" s="68" t="s">
        <v>45</v>
      </c>
      <c r="E2" s="68" t="s">
        <v>62</v>
      </c>
      <c r="F2" s="68" t="s">
        <v>63</v>
      </c>
      <c r="G2" s="68" t="s">
        <v>51</v>
      </c>
      <c r="H2" s="68" t="s">
        <v>50</v>
      </c>
      <c r="I2" s="68" t="s">
        <v>64</v>
      </c>
      <c r="J2" s="70"/>
      <c r="K2" s="68" t="s">
        <v>76</v>
      </c>
      <c r="L2" s="70" t="s">
        <v>75</v>
      </c>
      <c r="M2" s="68" t="s">
        <v>79</v>
      </c>
      <c r="N2" s="70" t="s">
        <v>80</v>
      </c>
    </row>
    <row r="3" spans="2:14" ht="42.75" customHeight="1" x14ac:dyDescent="0.25">
      <c r="C3" s="65" t="s">
        <v>56</v>
      </c>
      <c r="D3" s="66">
        <f>+'Via Tevere'!M10</f>
        <v>7406.85</v>
      </c>
      <c r="E3" s="66">
        <f>+'Via Colle Fontana'!M8</f>
        <v>755.04000000000019</v>
      </c>
      <c r="F3" s="66">
        <f>+'Via Colle Cagioli'!M8</f>
        <v>1155</v>
      </c>
      <c r="G3" s="66">
        <f>+'Via Garibaldi'!M8</f>
        <v>7128.0000000000009</v>
      </c>
      <c r="H3" s="66">
        <f>+'Via Castel d''Ariano'!M8</f>
        <v>660</v>
      </c>
      <c r="I3" s="66">
        <f>+'Via Algidus'!M10</f>
        <v>5359.2000000000007</v>
      </c>
      <c r="J3" s="69"/>
      <c r="K3" s="48">
        <f>+'Via Tevere'!J10+'Via Colle Fontana'!J8+'Via Colle Cagioli'!J8+'Via Garibaldi'!J8+'Via Castel d''Ariano'!J8+'Via Algidus'!J10</f>
        <v>20421.900000000001</v>
      </c>
      <c r="L3" s="69">
        <v>1.1000000000000001</v>
      </c>
      <c r="M3" s="69"/>
      <c r="N3" s="69">
        <f>M3*K3</f>
        <v>0</v>
      </c>
    </row>
    <row r="4" spans="2:14" ht="42.75" customHeight="1" x14ac:dyDescent="0.25">
      <c r="B4" s="62"/>
      <c r="C4" s="65" t="s">
        <v>57</v>
      </c>
      <c r="D4" s="66">
        <f>+'Via Tevere'!M15</f>
        <v>448.90334999999999</v>
      </c>
      <c r="E4" s="66">
        <f>+'Via Colle Fontana'!M11</f>
        <v>87.598367999999994</v>
      </c>
      <c r="F4" s="66">
        <f>+'Via Colle Cagioli'!M11</f>
        <v>134.001</v>
      </c>
      <c r="G4" s="66">
        <f>+'Via Garibaldi'!M11</f>
        <v>826.97759999999994</v>
      </c>
      <c r="H4" s="66">
        <f>+'Via Castel d''Ariano'!M11</f>
        <v>76.572000000000003</v>
      </c>
      <c r="I4" s="66">
        <f>+'Via Algidus'!M15</f>
        <v>621.76463999999987</v>
      </c>
      <c r="J4" s="69"/>
      <c r="K4" s="48">
        <f>+'Via Tevere'!J15+'Via Colle Fontana'!J11+'Via Colle Cagioli'!J11+'Via Garibaldi'!J11+'Via Castel d''Ariano'!J11+'Via Algidus'!J15</f>
        <v>309.70619999999997</v>
      </c>
      <c r="L4" s="69">
        <v>7.09</v>
      </c>
      <c r="M4" s="69"/>
      <c r="N4" s="69">
        <f t="shared" ref="N4:N7" si="0">M4*K4</f>
        <v>0</v>
      </c>
    </row>
    <row r="5" spans="2:14" ht="42.75" customHeight="1" x14ac:dyDescent="0.25">
      <c r="B5" s="63"/>
      <c r="C5" s="65" t="s">
        <v>58</v>
      </c>
      <c r="D5" s="66">
        <f>+'Via Tevere'!M18</f>
        <v>823.09500000000003</v>
      </c>
      <c r="E5" s="66">
        <f>+'Via Colle Fontana'!M14</f>
        <v>160.61760000000001</v>
      </c>
      <c r="F5" s="66">
        <f>+'Via Colle Cagioli'!M14</f>
        <v>245.70000000000002</v>
      </c>
      <c r="G5" s="66">
        <f>+'Via Garibaldi'!M14</f>
        <v>1516.32</v>
      </c>
      <c r="H5" s="66">
        <f>+'Via Castel d''Ariano'!M14</f>
        <v>140.4</v>
      </c>
      <c r="I5" s="66">
        <f>+'Via Algidus'!M18</f>
        <v>1140.0479999999998</v>
      </c>
      <c r="J5" s="69"/>
      <c r="K5" s="48">
        <f>+'Via Tevere'!J18+'Via Colle Fontana'!J14+'Via Colle Cagioli'!J14+'Via Garibaldi'!J14+'Via Castel d''Ariano'!J14+'Via Algidus'!J18</f>
        <v>309.70619999999997</v>
      </c>
      <c r="L5" s="69">
        <v>13</v>
      </c>
      <c r="M5" s="69"/>
      <c r="N5" s="69">
        <f t="shared" si="0"/>
        <v>0</v>
      </c>
    </row>
    <row r="6" spans="2:14" ht="42.75" customHeight="1" x14ac:dyDescent="0.25">
      <c r="B6" s="54"/>
      <c r="C6" s="65" t="s">
        <v>59</v>
      </c>
      <c r="D6" s="66">
        <f>+'Via Tevere'!M23</f>
        <v>4489</v>
      </c>
      <c r="E6" s="66">
        <f>+'Via Colle Fontana'!M17</f>
        <v>455</v>
      </c>
      <c r="F6" s="66">
        <f>+'Via Colle Cagioli'!M17</f>
        <v>700</v>
      </c>
      <c r="G6" s="66">
        <f>+'Via Garibaldi'!M17</f>
        <v>4320</v>
      </c>
      <c r="H6" s="66">
        <f>+'Via Castel d''Ariano'!M17</f>
        <v>400</v>
      </c>
      <c r="I6" s="66">
        <f>+'Via Algidus'!M23</f>
        <v>3248</v>
      </c>
      <c r="J6" s="69"/>
      <c r="K6" s="48">
        <f>+'Via Tevere'!J23+'Via Colle Fontana'!J17+'Via Colle Cagioli'!J17+'Via Garibaldi'!J17+'Via Castel d''Ariano'!J17+'Via Algidus'!J23</f>
        <v>6806</v>
      </c>
      <c r="L6" s="69">
        <v>2</v>
      </c>
      <c r="M6" s="69"/>
      <c r="N6" s="69">
        <f t="shared" si="0"/>
        <v>0</v>
      </c>
    </row>
    <row r="7" spans="2:14" ht="42.75" customHeight="1" x14ac:dyDescent="0.25">
      <c r="B7" s="54"/>
      <c r="C7" s="65" t="s">
        <v>60</v>
      </c>
      <c r="D7" s="66">
        <f>+'Via Tevere'!M28</f>
        <v>14005.68</v>
      </c>
      <c r="E7" s="66">
        <f>+'Via Colle Fontana'!M20</f>
        <v>1426.833408</v>
      </c>
      <c r="F7" s="66">
        <f>+'Via Colle Cagioli'!M20</f>
        <v>2184</v>
      </c>
      <c r="G7" s="66">
        <f>+'Via Garibaldi'!M20</f>
        <v>13478.4</v>
      </c>
      <c r="H7" s="66">
        <f>+'Via Castel d''Ariano'!M21</f>
        <v>1248</v>
      </c>
      <c r="I7" s="66">
        <f>+'Via Algidus'!M28</f>
        <v>10133.76</v>
      </c>
      <c r="J7" s="69"/>
      <c r="K7" s="48">
        <f>+'Via Tevere'!J28+'Via Colle Fontana'!J20+'Via Colle Cagioli'!J20+'Via Garibaldi'!J20+'Via Castel d''Ariano'!J21+'Via Algidus'!J28</f>
        <v>6807.1592000000001</v>
      </c>
      <c r="L7" s="69">
        <v>6.24</v>
      </c>
      <c r="M7" s="69"/>
      <c r="N7" s="69">
        <f t="shared" si="0"/>
        <v>0</v>
      </c>
    </row>
    <row r="8" spans="2:14" ht="24.75" customHeight="1" x14ac:dyDescent="0.25">
      <c r="B8" s="54"/>
      <c r="C8" s="71" t="s">
        <v>74</v>
      </c>
      <c r="D8" s="69">
        <f>SUM(D3:D7)</f>
        <v>27173.528350000001</v>
      </c>
      <c r="E8" s="69">
        <f t="shared" ref="E8:I8" si="1">SUM(E3:E7)</f>
        <v>2885.0893759999999</v>
      </c>
      <c r="F8" s="69">
        <f t="shared" si="1"/>
        <v>4418.701</v>
      </c>
      <c r="G8" s="69">
        <f t="shared" si="1"/>
        <v>27269.6976</v>
      </c>
      <c r="H8" s="69">
        <f t="shared" si="1"/>
        <v>2524.9719999999998</v>
      </c>
      <c r="I8" s="69">
        <f t="shared" si="1"/>
        <v>20502.772640000003</v>
      </c>
      <c r="J8" s="74"/>
      <c r="L8" s="74"/>
    </row>
    <row r="9" spans="2:14" ht="24" customHeight="1" thickBot="1" x14ac:dyDescent="0.3">
      <c r="B9" s="54"/>
      <c r="C9" s="54" t="s">
        <v>65</v>
      </c>
      <c r="D9" s="55"/>
      <c r="E9" s="54"/>
      <c r="I9" s="69">
        <f>D8+E8+F8+G8+H8+I8</f>
        <v>84774.760966000002</v>
      </c>
      <c r="N9" s="69">
        <f>N3+N4+N5+N6+N7</f>
        <v>0</v>
      </c>
    </row>
    <row r="10" spans="2:14" ht="31.5" customHeight="1" thickBot="1" x14ac:dyDescent="0.3">
      <c r="B10" s="54"/>
      <c r="C10" s="54"/>
      <c r="D10" s="54"/>
      <c r="E10" s="54"/>
      <c r="H10" t="s">
        <v>78</v>
      </c>
      <c r="I10" s="69">
        <f>I9/K7</f>
        <v>12.453764995829685</v>
      </c>
      <c r="L10" t="s">
        <v>77</v>
      </c>
      <c r="M10" s="78">
        <f>(I9-N9)/I9</f>
        <v>1</v>
      </c>
    </row>
    <row r="11" spans="2:14" ht="33" customHeight="1" thickBot="1" x14ac:dyDescent="0.3">
      <c r="B11" s="54"/>
      <c r="C11" s="54"/>
      <c r="D11" s="59"/>
      <c r="E11" s="54"/>
      <c r="L11" t="s">
        <v>78</v>
      </c>
      <c r="M11" s="77">
        <f>N9/K7</f>
        <v>0</v>
      </c>
    </row>
    <row r="12" spans="2:14" ht="33.75" customHeight="1" thickBot="1" x14ac:dyDescent="0.3">
      <c r="B12" s="56"/>
      <c r="C12" s="57"/>
      <c r="D12" s="60"/>
      <c r="E12" s="58"/>
      <c r="L12" s="76" t="s">
        <v>81</v>
      </c>
      <c r="M12" s="79" t="e">
        <f>I9/M11</f>
        <v>#DIV/0!</v>
      </c>
    </row>
    <row r="13" spans="2:14" x14ac:dyDescent="0.25">
      <c r="B13" s="64"/>
      <c r="C13" s="64"/>
      <c r="D13" s="64"/>
      <c r="E13" s="61"/>
    </row>
  </sheetData>
  <mergeCells count="1">
    <mergeCell ref="C1:I1"/>
  </mergeCells>
  <printOptions gridLine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3</vt:i4>
      </vt:variant>
    </vt:vector>
  </HeadingPairs>
  <TitlesOfParts>
    <vt:vector size="12" baseType="lpstr">
      <vt:lpstr>Elenco Prezzi</vt:lpstr>
      <vt:lpstr>Via Tevere</vt:lpstr>
      <vt:lpstr>Via Colle Fontana</vt:lpstr>
      <vt:lpstr>Via Colle Cagioli</vt:lpstr>
      <vt:lpstr>Via Garibaldi</vt:lpstr>
      <vt:lpstr>Via Castel d'Ariano</vt:lpstr>
      <vt:lpstr>Via Algidus</vt:lpstr>
      <vt:lpstr>QTE</vt:lpstr>
      <vt:lpstr>Riepilogo</vt:lpstr>
      <vt:lpstr>'Via Tevere'!Print_Area</vt:lpstr>
      <vt:lpstr>'Via Colle Fontana'!Print_Titles</vt:lpstr>
      <vt:lpstr>'Via Tevere'!Print_Titles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graziano.tullis</dc:creator>
  <cp:lastModifiedBy>Piero Cedroni</cp:lastModifiedBy>
  <cp:lastPrinted>2019-04-23T14:47:34Z</cp:lastPrinted>
  <dcterms:created xsi:type="dcterms:W3CDTF">2012-12-10T10:15:18Z</dcterms:created>
  <dcterms:modified xsi:type="dcterms:W3CDTF">2019-04-24T11:18:25Z</dcterms:modified>
</cp:coreProperties>
</file>