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5240" windowHeight="8655" tabRatio="708" activeTab="6"/>
  </bookViews>
  <sheets>
    <sheet name="Via Roma" sheetId="1" r:id="rId1"/>
    <sheet name="Via Napoli" sheetId="5" r:id="rId2"/>
    <sheet name="Via Garibaldi" sheetId="8" r:id="rId3"/>
    <sheet name="Via Mastrella" sheetId="6" r:id="rId4"/>
    <sheet name="QTE" sheetId="2" r:id="rId5"/>
    <sheet name="Riepilogo" sheetId="3" r:id="rId6"/>
    <sheet name="Offerta" sheetId="10" r:id="rId7"/>
    <sheet name="Foglio1" sheetId="9" r:id="rId8"/>
  </sheets>
  <definedNames>
    <definedName name="Print_Area" localSheetId="0">'Via Roma'!$B$2:$M$43</definedName>
    <definedName name="Print_Titles" localSheetId="1">'Via Napoli'!$2:$6</definedName>
    <definedName name="Print_Titles" localSheetId="0">'Via Roma'!$2:$6</definedName>
  </definedNames>
  <calcPr calcId="144525"/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3" i="3"/>
  <c r="R6" i="3"/>
  <c r="R7" i="3"/>
  <c r="R8" i="3"/>
  <c r="R9" i="3"/>
  <c r="R5" i="3"/>
  <c r="R4" i="3"/>
  <c r="R3" i="3"/>
  <c r="H9" i="3" l="1"/>
  <c r="F9" i="3"/>
  <c r="D9" i="3"/>
  <c r="J8" i="3"/>
  <c r="H8" i="3"/>
  <c r="F8" i="3"/>
  <c r="D8" i="3"/>
  <c r="H7" i="3"/>
  <c r="F7" i="3"/>
  <c r="D7" i="3"/>
  <c r="J6" i="3"/>
  <c r="H6" i="3"/>
  <c r="F6" i="3"/>
  <c r="D6" i="3"/>
  <c r="M6" i="3" s="1"/>
  <c r="J5" i="3"/>
  <c r="H5" i="3"/>
  <c r="F5" i="3"/>
  <c r="D5" i="3"/>
  <c r="J4" i="3"/>
  <c r="H4" i="3"/>
  <c r="F4" i="3"/>
  <c r="D4" i="3"/>
  <c r="J3" i="3"/>
  <c r="H3" i="3"/>
  <c r="F3" i="3"/>
  <c r="D3" i="3"/>
  <c r="M9" i="3" l="1"/>
  <c r="Q9" i="3" s="1"/>
  <c r="Q6" i="3"/>
  <c r="M4" i="3"/>
  <c r="M7" i="3"/>
  <c r="M8" i="3"/>
  <c r="M5" i="3"/>
  <c r="Q5" i="3" s="1"/>
  <c r="M3" i="3"/>
  <c r="S6" i="3" l="1"/>
  <c r="S5" i="3"/>
  <c r="S9" i="3"/>
  <c r="Q8" i="3"/>
  <c r="Q4" i="3"/>
  <c r="Q3" i="3"/>
  <c r="Q7" i="3"/>
  <c r="Q10" i="3" l="1"/>
  <c r="S7" i="3"/>
  <c r="S8" i="3"/>
  <c r="S4" i="3"/>
  <c r="S3" i="3"/>
  <c r="E11" i="2"/>
  <c r="E10" i="2"/>
  <c r="E15" i="2"/>
  <c r="S10" i="3" l="1"/>
  <c r="R10" i="3"/>
  <c r="I30" i="8"/>
  <c r="J30" i="8" s="1"/>
  <c r="M30" i="8" s="1"/>
  <c r="I27" i="8"/>
  <c r="I26" i="8"/>
  <c r="I23" i="8"/>
  <c r="J23" i="8" s="1"/>
  <c r="M23" i="8" s="1"/>
  <c r="I20" i="8"/>
  <c r="I19" i="8"/>
  <c r="I13" i="8"/>
  <c r="I12" i="8"/>
  <c r="I9" i="8"/>
  <c r="I8" i="8"/>
  <c r="I30" i="5"/>
  <c r="J30" i="5" s="1"/>
  <c r="I27" i="5"/>
  <c r="I26" i="5"/>
  <c r="I23" i="5"/>
  <c r="J23" i="5" s="1"/>
  <c r="I20" i="5"/>
  <c r="I19" i="5"/>
  <c r="I13" i="5"/>
  <c r="I12" i="5"/>
  <c r="I9" i="5"/>
  <c r="I8" i="5"/>
  <c r="I40" i="1"/>
  <c r="I39" i="1"/>
  <c r="I35" i="1"/>
  <c r="I34" i="1"/>
  <c r="I30" i="1"/>
  <c r="I29" i="1"/>
  <c r="J30" i="1" s="1"/>
  <c r="M30" i="1" s="1"/>
  <c r="I25" i="1"/>
  <c r="I14" i="1"/>
  <c r="I15" i="1"/>
  <c r="I16" i="1"/>
  <c r="I10" i="1"/>
  <c r="J20" i="5" l="1"/>
  <c r="M20" i="5" s="1"/>
  <c r="J27" i="5"/>
  <c r="M27" i="5" s="1"/>
  <c r="J40" i="1"/>
  <c r="M40" i="1" s="1"/>
  <c r="J20" i="8"/>
  <c r="M20" i="8" s="1"/>
  <c r="J9" i="8"/>
  <c r="M9" i="8" s="1"/>
  <c r="J13" i="8"/>
  <c r="J27" i="8"/>
  <c r="M27" i="8" s="1"/>
  <c r="M13" i="8"/>
  <c r="F16" i="8"/>
  <c r="I16" i="8" s="1"/>
  <c r="J16" i="8" s="1"/>
  <c r="M16" i="8" s="1"/>
  <c r="J9" i="5"/>
  <c r="M9" i="5" s="1"/>
  <c r="J13" i="5"/>
  <c r="F16" i="5" s="1"/>
  <c r="I16" i="5" s="1"/>
  <c r="J16" i="5" s="1"/>
  <c r="M16" i="5" s="1"/>
  <c r="M30" i="5"/>
  <c r="M23" i="5"/>
  <c r="E12" i="2"/>
  <c r="E16" i="2" s="1"/>
  <c r="F33" i="8" l="1"/>
  <c r="F36" i="8" s="1"/>
  <c r="M13" i="5"/>
  <c r="F33" i="5" s="1"/>
  <c r="I33" i="1" l="1"/>
  <c r="I23" i="1"/>
  <c r="I9" i="1"/>
  <c r="I8" i="1"/>
  <c r="I21" i="6"/>
  <c r="J21" i="6" s="1"/>
  <c r="M21" i="6" s="1"/>
  <c r="I17" i="6"/>
  <c r="J17" i="6" s="1"/>
  <c r="M17" i="6" s="1"/>
  <c r="I11" i="6"/>
  <c r="J11" i="6" s="1"/>
  <c r="I8" i="6"/>
  <c r="J8" i="6" s="1"/>
  <c r="M8" i="6" s="1"/>
  <c r="I36" i="1"/>
  <c r="I26" i="1"/>
  <c r="I24" i="1"/>
  <c r="I17" i="1"/>
  <c r="J17" i="1" s="1"/>
  <c r="I11" i="1"/>
  <c r="J26" i="1" l="1"/>
  <c r="J36" i="1"/>
  <c r="J11" i="1"/>
  <c r="M11" i="6"/>
  <c r="F14" i="6"/>
  <c r="I14" i="6" s="1"/>
  <c r="J14" i="6" s="1"/>
  <c r="M14" i="6" s="1"/>
  <c r="M17" i="1"/>
  <c r="F24" i="6" l="1"/>
  <c r="F20" i="1"/>
  <c r="I20" i="1" s="1"/>
  <c r="J20" i="1" s="1"/>
  <c r="M26" i="1"/>
  <c r="M11" i="1"/>
  <c r="M36" i="1"/>
  <c r="M20" i="1" l="1"/>
  <c r="F43" i="1" l="1"/>
  <c r="E8" i="2" l="1"/>
  <c r="E6" i="2" s="1"/>
  <c r="F8" i="2" l="1"/>
  <c r="E13" i="2" l="1"/>
  <c r="F16" i="2" s="1"/>
  <c r="F17" i="2" s="1"/>
</calcChain>
</file>

<file path=xl/sharedStrings.xml><?xml version="1.0" encoding="utf-8"?>
<sst xmlns="http://schemas.openxmlformats.org/spreadsheetml/2006/main" count="282" uniqueCount="83">
  <si>
    <t>B 1.01.1.a.</t>
  </si>
  <si>
    <t>articolo</t>
  </si>
  <si>
    <t>Lavori</t>
  </si>
  <si>
    <t>n°</t>
  </si>
  <si>
    <t>lunghezza</t>
  </si>
  <si>
    <t>larghezza</t>
  </si>
  <si>
    <t>altezza</t>
  </si>
  <si>
    <t>quantità</t>
  </si>
  <si>
    <t>u.m.</t>
  </si>
  <si>
    <t>prezzo</t>
  </si>
  <si>
    <t>parziale</t>
  </si>
  <si>
    <t>totale</t>
  </si>
  <si>
    <t>unitario</t>
  </si>
  <si>
    <t>(volumi)</t>
  </si>
  <si>
    <t>(aree)</t>
  </si>
  <si>
    <t>(pesi)</t>
  </si>
  <si>
    <t>mq/cm</t>
  </si>
  <si>
    <r>
      <t xml:space="preserve">Fresatura di pavimentazioni </t>
    </r>
    <r>
      <rPr>
        <sz val="11"/>
        <color theme="1"/>
        <rFont val="Calibri"/>
        <family val="2"/>
        <scheme val="minor"/>
      </rPr>
      <t>stradali di qualsiasi tipo, compresi gli oneri necessari per poter consegnare la pavimentazione fresata e pulita: al mq per ogni cm di spessore</t>
    </r>
  </si>
  <si>
    <t>B 1.05.14.a.</t>
  </si>
  <si>
    <r>
      <t>Conglomerato bituminoso per strato di usura</t>
    </r>
    <r>
      <rPr>
        <sz val="11"/>
        <color theme="1"/>
        <rFont val="Calibri"/>
        <family val="2"/>
        <scheme val="minor"/>
      </rPr>
      <t>. Fornitura e posa in opera di conglomerato bituminoso per strato di base, provvisto di certificazione CE di prodotto secondo UNI EN 13108 e nel rispetto delle nuove norme tecniche di capitolato, steso con idonee vibrofinitrici e compattato con rulli di idonea massa. Misurato in opera dopo costipamento e per uno spessore di cm. 3. Con bitume tradizionale</t>
    </r>
  </si>
  <si>
    <t>TOTALE LAVORI A MISURA</t>
  </si>
  <si>
    <t>mq</t>
  </si>
  <si>
    <r>
      <t xml:space="preserve">Compenso alle discariche autorizzate </t>
    </r>
    <r>
      <rPr>
        <sz val="11"/>
        <color theme="1"/>
        <rFont val="Times New Roman"/>
        <family val="1"/>
      </rPr>
      <t>o impianto di riciclaggio, comprensivo tutti gli oneri, tasse e contributi, per conferimento di materiale di risulta proveniente da demolizioni per rifiuti speciali inerti. L'attestazione dello smaltimento dovrà essere attestato a mezzo dell'apposito formulario di identificazione rifiuti debitamente compilato e firmato in ogni sua parte. La consegna del modulo del formulario alla D.L. autorizzerà la corresponsione degli oneri. fresature di strade</t>
    </r>
  </si>
  <si>
    <t>A 3.03.7.f.</t>
  </si>
  <si>
    <t>ton</t>
  </si>
  <si>
    <t>DESCRIZIONE</t>
  </si>
  <si>
    <t>Parz. Euro</t>
  </si>
  <si>
    <t>Tot. Euro</t>
  </si>
  <si>
    <t>A)</t>
  </si>
  <si>
    <t xml:space="preserve"> IMPORTO LAVORI A MISURA</t>
  </si>
  <si>
    <t>Lavori a base d'asta</t>
  </si>
  <si>
    <t>Oneri per la sicurezza:</t>
  </si>
  <si>
    <t>SOMMANO</t>
  </si>
  <si>
    <t>B)</t>
  </si>
  <si>
    <t xml:space="preserve">SOMMA A DISPOSIZIONE DELL'AMMINISTRAZIONE </t>
  </si>
  <si>
    <t>TOTALE GENERALE</t>
  </si>
  <si>
    <t>IVA sui Lavori 10%</t>
  </si>
  <si>
    <r>
      <t xml:space="preserve">Carico e trasporto a discariche e/o impianti autorizzati </t>
    </r>
    <r>
      <rPr>
        <sz val="11"/>
        <color theme="1"/>
        <rFont val="Times New Roman"/>
        <family val="1"/>
      </rPr>
      <t>che dovranno vidimare copia del formulario d'identificazione del rifiuto trasportato secondo le norme vigenti, con qualunque mezzo, di materiale proveniente da demolizioni e scavi, anche se bagnato compreso il carico eseguito con mezzi meccanici o a mano e il successivo scarico. Esclusi gli oneri di discarica.</t>
    </r>
  </si>
  <si>
    <t>A 3.03.5.c.</t>
  </si>
  <si>
    <t>Vedi voce 2</t>
  </si>
  <si>
    <r>
      <t>Mano d'attacco con emulsione bituminosa modificata</t>
    </r>
    <r>
      <rPr>
        <sz val="11"/>
        <color theme="1"/>
        <rFont val="Times New Roman"/>
        <family val="1"/>
      </rPr>
      <t>. Fornitura e posa in opera di mano d'attacco con emulsione bituminosa modificata, nel rispetto delle nuove norme tecniche di capitolato, stesa con idonea spruzzatrice in ragione di 1,00 kg/mq, da utilizzare alla base di strati di usura drenanti</t>
    </r>
  </si>
  <si>
    <t>B 1.05.18.</t>
  </si>
  <si>
    <t>Imprevisti</t>
  </si>
  <si>
    <t>Incentivo art. 113 del 50/2016</t>
  </si>
  <si>
    <t>Via Garibaldi</t>
  </si>
  <si>
    <t xml:space="preserve">Fresatura di pavimentazioni stradali </t>
  </si>
  <si>
    <t>Carico e trasporto a discariche</t>
  </si>
  <si>
    <t xml:space="preserve">Compenso alle discariche autorizzate </t>
  </si>
  <si>
    <t>Mano d'attacco con emulsione bituminosa</t>
  </si>
  <si>
    <t>Lavorazioni</t>
  </si>
  <si>
    <t>SCHEDA RIEPILOGATIVA</t>
  </si>
  <si>
    <t>Iva su imprevisti</t>
  </si>
  <si>
    <t xml:space="preserve">Quadro economico </t>
  </si>
  <si>
    <t>solo tappetino</t>
  </si>
  <si>
    <t>binder+tappetino</t>
  </si>
  <si>
    <t>B 1.05.11.a.</t>
  </si>
  <si>
    <r>
      <t>Conglomerato bituminoso per strato di collegamento (binder)</t>
    </r>
    <r>
      <rPr>
        <sz val="11"/>
        <color theme="1"/>
        <rFont val="Times New Roman"/>
        <family val="1"/>
      </rPr>
      <t>. Fornitura e posa in opera di conglomerato bituminoso per strato di base, provvisto di certificazione CE di prodotto secondo UNI EN 13108 e nel rispetto delle nuove norme tecniche di capitolato, steso con idonee vibrofinitrici e compattato con rulli di idonea massa. Misurato in opera dopo costipamento. con bitume tradizionale</t>
    </r>
  </si>
  <si>
    <t>mc</t>
  </si>
  <si>
    <t xml:space="preserve">B 1.05.14.1.a. </t>
  </si>
  <si>
    <r>
      <t>Conglomerato bituminoso per strato di usura</t>
    </r>
    <r>
      <rPr>
        <sz val="11"/>
        <color theme="1"/>
        <rFont val="Calibri"/>
        <family val="2"/>
        <scheme val="minor"/>
      </rPr>
      <t>. Fornitura e posa in opera di conglomerato bituminoso per strato di base, provvisto di certificazione CE di prodotto secondo UNI EN 13108 e nel rispetto delle nuove norme tecniche di capitolato, steso con idonee vibrofinitrici e compattato con rulli di idonea massa. Misurato in opera dopo costipamento e per uno spessore di cm. 3. Con bitume tradizionale                                 aumento per ogni cm. in più oltre ai 3:con bitume tradizionale</t>
    </r>
  </si>
  <si>
    <t>Messa in sicurezza strade comunali - via Roma</t>
  </si>
  <si>
    <t>Messa in sicurezza strade comunali - via Napoli</t>
  </si>
  <si>
    <t>Messa in sicurezza strade comunali - via Mastrella</t>
  </si>
  <si>
    <t>Via Mastrella</t>
  </si>
  <si>
    <t>Via Roma</t>
  </si>
  <si>
    <t>Conglomerato bituminoso Binder</t>
  </si>
  <si>
    <t>Conglomerato bituminoso strato d'usura</t>
  </si>
  <si>
    <t>Via Napoli</t>
  </si>
  <si>
    <t>Iva su lavori in economia</t>
  </si>
  <si>
    <t xml:space="preserve">Lavori in economia </t>
  </si>
  <si>
    <t>Conglomerato bituminoso strato d'usura in più oltre ai 3:con bitume tradizionale</t>
  </si>
  <si>
    <t>Quantità totali</t>
  </si>
  <si>
    <t>Prezzi unitari</t>
  </si>
  <si>
    <t>Importo</t>
  </si>
  <si>
    <t>Fresatura spessore 3 cm, Carico e trasporto in discarica, Compenso alle discariche, mano d'attacco, e conglomerato bituminoso per strato d'usura</t>
  </si>
  <si>
    <t>Fresatura spessore 4 cm, Carico e trasporto in discarica, Compenso alle discariche, mano d'attacco, e conglomerato bituminoso per strato d'usura</t>
  </si>
  <si>
    <t>Prezzo offerto al mq</t>
  </si>
  <si>
    <t>Totale</t>
  </si>
  <si>
    <t>Discrizione Intervento</t>
  </si>
  <si>
    <t>Fresatura spessore 10 cm, Carico e trasporto in discarica, Compenso alle discariche, mano d'attacco, conglomerato bituminoso Binder (spessore 7 cm) e conglomenrato bituminoso per strato d'usura (3 cm)</t>
  </si>
  <si>
    <t xml:space="preserve">Lavori </t>
  </si>
  <si>
    <t>Oneri sicurezza</t>
  </si>
  <si>
    <t>ribasso ribassato 2,134%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</si>
</sst>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* #,##0_-;\-* #,##0_-;_-* &quot;-&quot;_-;_-@_-"/>
    <numFmt numFmtId="166" formatCode="_-&quot;€&quot;\ * #,##0.00_-;\-&quot;€&quot;\ * #,##0.00_-;_-&quot;€&quot;\ * &quot;-&quot;??_-;_-@_-"/>
    <numFmt numFmtId="167" formatCode="&quot;€&quot;\ #,##0.00"/>
    <numFmt numFmtId="168" formatCode="_-* #,##0.00_-;\-* #,##0.00_-;_-* &quot;-&quot;_-;_-@_-"/>
    <numFmt numFmtId="169" formatCode="_-[$€-2]\ * #,##0.00_-;\-[$€-2]\ * #,##0.00_-;_-[$€-2]\ * &quot;-&quot;??_-"/>
    <numFmt numFmtId="170" formatCode="_-[$€-2]\ * #,##0.00_-;\-[$€-2]\ * #,##0.00_-;_-[$€-2]\ * &quot;-&quot;??_-;_-@_-"/>
    <numFmt numFmtId="171" formatCode="#,##0.00_ ;\-#,##0.00\ "/>
    <numFmt numFmtId="180" formatCode="_-&quot;€&quot;\ * #,##0.0000000000_-;\-&quot;€&quot;\ * #,##0.0000000000_-;_-&quot;€&quot;\ 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8">
    <xf numFmtId="0" fontId="0" fillId="0" borderId="0" xfId="0"/>
    <xf numFmtId="4" fontId="4" fillId="0" borderId="1" xfId="1" applyNumberFormat="1" applyFont="1" applyFill="1" applyBorder="1" applyAlignment="1" applyProtection="1">
      <alignment horizontal="centerContinuous"/>
    </xf>
    <xf numFmtId="0" fontId="1" fillId="0" borderId="0" xfId="0" applyFont="1" applyAlignment="1">
      <alignment wrapText="1"/>
    </xf>
    <xf numFmtId="4" fontId="9" fillId="0" borderId="0" xfId="1" applyNumberFormat="1" applyFont="1" applyBorder="1" applyAlignment="1" applyProtection="1">
      <alignment horizontal="right"/>
    </xf>
    <xf numFmtId="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5" fillId="0" borderId="7" xfId="1" applyNumberFormat="1" applyFont="1" applyBorder="1" applyAlignment="1" applyProtection="1">
      <alignment horizontal="right"/>
    </xf>
    <xf numFmtId="4" fontId="5" fillId="0" borderId="7" xfId="1" applyNumberFormat="1" applyFont="1" applyBorder="1" applyAlignment="1" applyProtection="1">
      <alignment horizontal="center"/>
    </xf>
    <xf numFmtId="4" fontId="5" fillId="0" borderId="12" xfId="1" applyNumberFormat="1" applyFont="1" applyBorder="1" applyAlignment="1" applyProtection="1">
      <alignment horizontal="center"/>
    </xf>
    <xf numFmtId="4" fontId="0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vertical="top"/>
    </xf>
    <xf numFmtId="4" fontId="1" fillId="0" borderId="0" xfId="0" applyNumberFormat="1" applyFont="1" applyAlignment="1">
      <alignment wrapText="1"/>
    </xf>
    <xf numFmtId="4" fontId="7" fillId="0" borderId="0" xfId="0" applyNumberFormat="1" applyFont="1"/>
    <xf numFmtId="4" fontId="8" fillId="0" borderId="9" xfId="1" applyNumberFormat="1" applyFont="1" applyBorder="1" applyAlignment="1" applyProtection="1">
      <alignment horizontal="right"/>
    </xf>
    <xf numFmtId="4" fontId="8" fillId="0" borderId="0" xfId="1" applyNumberFormat="1" applyFont="1" applyBorder="1" applyAlignment="1" applyProtection="1">
      <alignment horizontal="right"/>
    </xf>
    <xf numFmtId="4" fontId="7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right"/>
    </xf>
    <xf numFmtId="167" fontId="0" fillId="0" borderId="0" xfId="0" applyNumberFormat="1" applyFont="1"/>
    <xf numFmtId="0" fontId="1" fillId="0" borderId="0" xfId="0" applyFont="1" applyAlignment="1">
      <alignment wrapText="1" shrinkToFit="1"/>
    </xf>
    <xf numFmtId="0" fontId="6" fillId="0" borderId="0" xfId="0" applyFont="1" applyAlignment="1">
      <alignment horizontal="left" vertical="top"/>
    </xf>
    <xf numFmtId="4" fontId="2" fillId="0" borderId="15" xfId="0" applyNumberFormat="1" applyFont="1" applyBorder="1"/>
    <xf numFmtId="4" fontId="0" fillId="0" borderId="0" xfId="0" applyNumberFormat="1" applyFont="1" applyBorder="1"/>
    <xf numFmtId="3" fontId="0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wrapText="1"/>
    </xf>
    <xf numFmtId="0" fontId="0" fillId="0" borderId="0" xfId="0" applyAlignment="1"/>
    <xf numFmtId="168" fontId="12" fillId="0" borderId="19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8" fontId="12" fillId="0" borderId="9" xfId="2" applyNumberFormat="1" applyFont="1" applyFill="1" applyBorder="1" applyAlignment="1">
      <alignment horizontal="right" vertical="center"/>
    </xf>
    <xf numFmtId="168" fontId="12" fillId="0" borderId="3" xfId="2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168" fontId="13" fillId="0" borderId="9" xfId="2" applyNumberFormat="1" applyFont="1" applyBorder="1" applyAlignment="1">
      <alignment vertical="center"/>
    </xf>
    <xf numFmtId="168" fontId="12" fillId="0" borderId="9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8" fontId="12" fillId="0" borderId="9" xfId="2" applyNumberFormat="1" applyFont="1" applyBorder="1" applyAlignment="1">
      <alignment horizontal="right" vertical="center"/>
    </xf>
    <xf numFmtId="168" fontId="14" fillId="0" borderId="20" xfId="2" applyNumberFormat="1" applyFont="1" applyBorder="1" applyAlignment="1">
      <alignment vertical="center"/>
    </xf>
    <xf numFmtId="169" fontId="12" fillId="0" borderId="26" xfId="3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169" fontId="12" fillId="0" borderId="28" xfId="3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9" fontId="12" fillId="0" borderId="6" xfId="3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69" fontId="14" fillId="0" borderId="6" xfId="3" applyFont="1" applyBorder="1" applyAlignment="1">
      <alignment vertical="center"/>
    </xf>
    <xf numFmtId="169" fontId="13" fillId="0" borderId="33" xfId="3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justify"/>
    </xf>
    <xf numFmtId="4" fontId="0" fillId="0" borderId="0" xfId="0" applyNumberFormat="1" applyAlignment="1">
      <alignment horizontal="left" vertical="top"/>
    </xf>
    <xf numFmtId="4" fontId="0" fillId="0" borderId="0" xfId="0" applyNumberFormat="1"/>
    <xf numFmtId="170" fontId="0" fillId="0" borderId="0" xfId="0" applyNumberFormat="1"/>
    <xf numFmtId="0" fontId="19" fillId="0" borderId="0" xfId="0" applyFont="1" applyBorder="1"/>
    <xf numFmtId="4" fontId="19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64" fontId="18" fillId="0" borderId="0" xfId="0" applyNumberFormat="1" applyFont="1" applyBorder="1"/>
    <xf numFmtId="0" fontId="19" fillId="0" borderId="0" xfId="0" applyFont="1" applyBorder="1" applyAlignment="1">
      <alignment horizontal="right"/>
    </xf>
    <xf numFmtId="4" fontId="18" fillId="0" borderId="0" xfId="0" applyNumberFormat="1" applyFont="1" applyBorder="1"/>
    <xf numFmtId="164" fontId="20" fillId="0" borderId="0" xfId="0" applyNumberFormat="1" applyFont="1" applyBorder="1"/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20" fillId="0" borderId="0" xfId="0" applyFont="1" applyBorder="1" applyAlignment="1"/>
    <xf numFmtId="0" fontId="7" fillId="0" borderId="0" xfId="0" applyFont="1" applyAlignment="1">
      <alignment vertical="center"/>
    </xf>
    <xf numFmtId="4" fontId="19" fillId="0" borderId="0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67" fontId="20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9" fillId="0" borderId="0" xfId="0" applyFont="1" applyAlignment="1">
      <alignment vertical="center"/>
    </xf>
    <xf numFmtId="169" fontId="14" fillId="0" borderId="0" xfId="3" applyFont="1" applyBorder="1" applyAlignment="1">
      <alignment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 wrapText="1"/>
    </xf>
    <xf numFmtId="0" fontId="1" fillId="3" borderId="0" xfId="0" applyFont="1" applyFill="1"/>
    <xf numFmtId="166" fontId="8" fillId="0" borderId="0" xfId="1" applyNumberFormat="1" applyFont="1" applyBorder="1" applyAlignment="1" applyProtection="1">
      <alignment vertical="center"/>
    </xf>
    <xf numFmtId="0" fontId="1" fillId="2" borderId="0" xfId="0" applyFont="1" applyFill="1"/>
    <xf numFmtId="166" fontId="1" fillId="2" borderId="0" xfId="0" applyNumberFormat="1" applyFont="1" applyFill="1"/>
    <xf numFmtId="44" fontId="0" fillId="0" borderId="0" xfId="0" applyNumberFormat="1"/>
    <xf numFmtId="171" fontId="0" fillId="0" borderId="0" xfId="0" applyNumberFormat="1"/>
    <xf numFmtId="49" fontId="7" fillId="4" borderId="0" xfId="0" applyNumberFormat="1" applyFont="1" applyFill="1" applyAlignment="1">
      <alignment vertical="center" wrapText="1"/>
    </xf>
    <xf numFmtId="4" fontId="19" fillId="4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21" fillId="2" borderId="0" xfId="0" applyFont="1" applyFill="1"/>
    <xf numFmtId="49" fontId="23" fillId="0" borderId="0" xfId="0" applyNumberFormat="1" applyFont="1" applyAlignment="1">
      <alignment vertical="center" wrapText="1"/>
    </xf>
    <xf numFmtId="0" fontId="0" fillId="0" borderId="0" xfId="0" applyBorder="1" applyAlignment="1">
      <alignment wrapText="1"/>
    </xf>
    <xf numFmtId="2" fontId="1" fillId="0" borderId="0" xfId="4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7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1" fillId="3" borderId="20" xfId="0" applyFont="1" applyFill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2" fontId="11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" fontId="4" fillId="0" borderId="2" xfId="1" applyNumberFormat="1" applyFont="1" applyFill="1" applyBorder="1" applyAlignment="1" applyProtection="1">
      <alignment horizontal="center" vertical="center" wrapText="1"/>
    </xf>
    <xf numFmtId="4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8" xfId="1" applyNumberFormat="1" applyFont="1" applyFill="1" applyBorder="1" applyAlignment="1" applyProtection="1">
      <alignment horizontal="center" vertical="center" wrapText="1"/>
    </xf>
    <xf numFmtId="4" fontId="4" fillId="0" borderId="2" xfId="1" applyNumberFormat="1" applyFont="1" applyFill="1" applyBorder="1" applyAlignment="1" applyProtection="1">
      <alignment horizontal="center" vertical="center"/>
    </xf>
    <xf numFmtId="4" fontId="4" fillId="0" borderId="5" xfId="1" applyNumberFormat="1" applyFont="1" applyFill="1" applyBorder="1" applyAlignment="1" applyProtection="1">
      <alignment horizontal="center" vertical="center"/>
    </xf>
    <xf numFmtId="4" fontId="4" fillId="0" borderId="8" xfId="1" applyNumberFormat="1" applyFont="1" applyFill="1" applyBorder="1" applyAlignment="1" applyProtection="1">
      <alignment horizontal="center" vertical="center"/>
    </xf>
    <xf numFmtId="4" fontId="4" fillId="0" borderId="16" xfId="1" applyNumberFormat="1" applyFont="1" applyBorder="1" applyAlignment="1" applyProtection="1">
      <alignment horizontal="center" vertical="center"/>
    </xf>
    <xf numFmtId="4" fontId="4" fillId="0" borderId="17" xfId="1" applyNumberFormat="1" applyFont="1" applyBorder="1" applyAlignment="1" applyProtection="1">
      <alignment horizontal="center" vertical="center"/>
    </xf>
    <xf numFmtId="4" fontId="4" fillId="0" borderId="18" xfId="1" applyNumberFormat="1" applyFont="1" applyBorder="1" applyAlignment="1" applyProtection="1">
      <alignment horizontal="center" vertical="center"/>
    </xf>
    <xf numFmtId="4" fontId="15" fillId="0" borderId="0" xfId="0" applyNumberFormat="1" applyFont="1" applyAlignment="1">
      <alignment horizontal="center"/>
    </xf>
    <xf numFmtId="4" fontId="4" fillId="0" borderId="2" xfId="1" applyNumberFormat="1" applyFont="1" applyBorder="1" applyAlignment="1" applyProtection="1">
      <alignment horizontal="center" vertical="center"/>
    </xf>
    <xf numFmtId="4" fontId="4" fillId="0" borderId="3" xfId="1" applyNumberFormat="1" applyFont="1" applyBorder="1" applyAlignment="1" applyProtection="1">
      <alignment horizontal="center" vertical="center"/>
    </xf>
    <xf numFmtId="4" fontId="4" fillId="0" borderId="10" xfId="1" applyNumberFormat="1" applyFont="1" applyBorder="1" applyAlignment="1" applyProtection="1">
      <alignment horizontal="center" vertical="center"/>
    </xf>
    <xf numFmtId="4" fontId="4" fillId="0" borderId="11" xfId="1" applyNumberFormat="1" applyFont="1" applyBorder="1" applyAlignment="1" applyProtection="1">
      <alignment horizontal="center" vertical="center"/>
    </xf>
    <xf numFmtId="4" fontId="4" fillId="0" borderId="4" xfId="1" applyNumberFormat="1" applyFont="1" applyBorder="1" applyAlignment="1" applyProtection="1">
      <alignment horizontal="center" vertical="center"/>
    </xf>
    <xf numFmtId="4" fontId="4" fillId="0" borderId="8" xfId="1" applyNumberFormat="1" applyFont="1" applyBorder="1" applyAlignment="1" applyProtection="1">
      <alignment horizontal="center" vertical="center"/>
    </xf>
    <xf numFmtId="165" fontId="16" fillId="0" borderId="22" xfId="2" applyFont="1" applyBorder="1" applyAlignment="1">
      <alignment horizontal="center" vertical="center" wrapText="1"/>
    </xf>
    <xf numFmtId="0" fontId="17" fillId="0" borderId="23" xfId="0" applyFont="1" applyBorder="1"/>
    <xf numFmtId="0" fontId="17" fillId="0" borderId="24" xfId="0" applyFont="1" applyBorder="1"/>
    <xf numFmtId="0" fontId="12" fillId="0" borderId="25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7" fontId="20" fillId="2" borderId="0" xfId="0" applyNumberFormat="1" applyFont="1" applyFill="1" applyBorder="1" applyAlignment="1">
      <alignment horizontal="center" vertical="center"/>
    </xf>
    <xf numFmtId="180" fontId="0" fillId="0" borderId="0" xfId="0" applyNumberFormat="1" applyBorder="1"/>
    <xf numFmtId="166" fontId="1" fillId="0" borderId="0" xfId="0" applyNumberFormat="1" applyFont="1" applyFill="1"/>
  </cellXfs>
  <cellStyles count="5">
    <cellStyle name="Euro" xfId="3"/>
    <cellStyle name="Migliaia [0]" xfId="2" builtinId="6"/>
    <cellStyle name="Normale" xfId="0" builtinId="0"/>
    <cellStyle name="Normale_computo" xfId="1"/>
    <cellStyle name="Percentual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85" zoomScaleNormal="85" workbookViewId="0">
      <pane ySplit="6" topLeftCell="A55" activePane="bottomLeft" state="frozen"/>
      <selection pane="bottomLeft" activeCell="L17" sqref="L17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2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107" t="s">
        <v>60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2:13" ht="15.75" thickBot="1" x14ac:dyDescent="0.3">
      <c r="I3" s="23"/>
      <c r="K3" s="6"/>
    </row>
    <row r="4" spans="2:13" x14ac:dyDescent="0.25">
      <c r="B4" s="104" t="s">
        <v>3</v>
      </c>
      <c r="C4" s="101" t="s">
        <v>1</v>
      </c>
      <c r="D4" s="98" t="s">
        <v>2</v>
      </c>
      <c r="E4" s="108" t="s">
        <v>3</v>
      </c>
      <c r="F4" s="108" t="s">
        <v>4</v>
      </c>
      <c r="G4" s="108" t="s">
        <v>5</v>
      </c>
      <c r="H4" s="110" t="s">
        <v>6</v>
      </c>
      <c r="I4" s="1" t="s">
        <v>7</v>
      </c>
      <c r="J4" s="1"/>
      <c r="K4" s="101" t="s">
        <v>8</v>
      </c>
      <c r="L4" s="1" t="s">
        <v>9</v>
      </c>
      <c r="M4" s="1"/>
    </row>
    <row r="5" spans="2:13" x14ac:dyDescent="0.25">
      <c r="B5" s="105"/>
      <c r="C5" s="102"/>
      <c r="D5" s="99"/>
      <c r="E5" s="109"/>
      <c r="F5" s="109"/>
      <c r="G5" s="109"/>
      <c r="H5" s="111"/>
      <c r="I5" s="112" t="s">
        <v>10</v>
      </c>
      <c r="J5" s="112" t="s">
        <v>11</v>
      </c>
      <c r="K5" s="102"/>
      <c r="L5" s="112" t="s">
        <v>12</v>
      </c>
      <c r="M5" s="112" t="s">
        <v>11</v>
      </c>
    </row>
    <row r="6" spans="2:13" ht="15.75" thickBot="1" x14ac:dyDescent="0.3">
      <c r="B6" s="106"/>
      <c r="C6" s="103"/>
      <c r="D6" s="100"/>
      <c r="E6" s="8"/>
      <c r="F6" s="9" t="s">
        <v>13</v>
      </c>
      <c r="G6" s="9" t="s">
        <v>14</v>
      </c>
      <c r="H6" s="10" t="s">
        <v>15</v>
      </c>
      <c r="I6" s="113"/>
      <c r="J6" s="113"/>
      <c r="K6" s="103"/>
      <c r="L6" s="113"/>
      <c r="M6" s="113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x14ac:dyDescent="0.25">
      <c r="B8" s="24"/>
      <c r="C8" s="12"/>
      <c r="D8" s="14" t="s">
        <v>53</v>
      </c>
      <c r="F8" s="4">
        <v>100</v>
      </c>
      <c r="G8" s="4">
        <v>8</v>
      </c>
      <c r="H8" s="4">
        <v>4</v>
      </c>
      <c r="I8" s="5">
        <f>+F8*G8*H8</f>
        <v>3200</v>
      </c>
    </row>
    <row r="9" spans="2:13" x14ac:dyDescent="0.25">
      <c r="B9" s="24"/>
      <c r="C9" s="12"/>
      <c r="D9" s="14" t="s">
        <v>53</v>
      </c>
      <c r="F9" s="4">
        <v>160</v>
      </c>
      <c r="G9" s="4">
        <v>4</v>
      </c>
      <c r="H9" s="4">
        <v>4</v>
      </c>
      <c r="I9" s="5">
        <f>+F9*G9*H9</f>
        <v>2560</v>
      </c>
    </row>
    <row r="10" spans="2:13" x14ac:dyDescent="0.25">
      <c r="B10" s="24"/>
      <c r="C10" s="12"/>
      <c r="D10" s="14" t="s">
        <v>54</v>
      </c>
      <c r="F10" s="4">
        <v>100</v>
      </c>
      <c r="G10" s="4">
        <v>8</v>
      </c>
      <c r="H10" s="4">
        <v>10</v>
      </c>
      <c r="I10" s="5">
        <f>+F10*G10*H10</f>
        <v>8000</v>
      </c>
    </row>
    <row r="11" spans="2:13" s="14" customFormat="1" x14ac:dyDescent="0.25">
      <c r="D11" s="14" t="s">
        <v>54</v>
      </c>
      <c r="F11" s="4">
        <v>160</v>
      </c>
      <c r="G11" s="14">
        <v>4</v>
      </c>
      <c r="H11" s="14">
        <v>10</v>
      </c>
      <c r="I11" s="15">
        <f>+G11*F11*H11</f>
        <v>6400</v>
      </c>
      <c r="J11" s="16">
        <f>+I11+I10+I9+I8</f>
        <v>20160</v>
      </c>
      <c r="K11" s="17" t="s">
        <v>16</v>
      </c>
      <c r="L11" s="18">
        <v>1.1000000000000001</v>
      </c>
      <c r="M11" s="3">
        <f>+L11*J11</f>
        <v>22176</v>
      </c>
    </row>
    <row r="12" spans="2:13" s="14" customFormat="1" x14ac:dyDescent="0.25">
      <c r="I12" s="15"/>
      <c r="J12" s="16"/>
      <c r="K12" s="17"/>
      <c r="L12" s="18"/>
      <c r="M12" s="3"/>
    </row>
    <row r="13" spans="2:13" s="14" customFormat="1" ht="149.25" x14ac:dyDescent="0.25">
      <c r="B13" s="24">
        <v>2</v>
      </c>
      <c r="C13" s="12" t="s">
        <v>38</v>
      </c>
      <c r="D13" s="49" t="s">
        <v>37</v>
      </c>
      <c r="I13" s="15"/>
      <c r="J13" s="16"/>
      <c r="K13" s="17"/>
      <c r="L13" s="18"/>
      <c r="M13" s="3"/>
    </row>
    <row r="14" spans="2:13" s="14" customFormat="1" x14ac:dyDescent="0.25">
      <c r="B14" s="24"/>
      <c r="C14" s="12"/>
      <c r="D14" s="14" t="s">
        <v>53</v>
      </c>
      <c r="E14" s="4">
        <v>1.8</v>
      </c>
      <c r="F14" s="4">
        <v>100</v>
      </c>
      <c r="G14" s="4">
        <v>8</v>
      </c>
      <c r="H14" s="4">
        <v>0.04</v>
      </c>
      <c r="I14" s="15">
        <f t="shared" ref="I14:I16" si="0">+H14*G14*F14*E14</f>
        <v>57.6</v>
      </c>
      <c r="J14" s="16"/>
      <c r="K14" s="17"/>
      <c r="L14" s="18"/>
      <c r="M14" s="3"/>
    </row>
    <row r="15" spans="2:13" s="14" customFormat="1" x14ac:dyDescent="0.25">
      <c r="B15" s="24"/>
      <c r="C15" s="12"/>
      <c r="D15" s="14" t="s">
        <v>53</v>
      </c>
      <c r="E15" s="4">
        <v>1.8</v>
      </c>
      <c r="F15" s="4">
        <v>160</v>
      </c>
      <c r="G15" s="4">
        <v>4</v>
      </c>
      <c r="H15" s="4">
        <v>0.04</v>
      </c>
      <c r="I15" s="15">
        <f t="shared" si="0"/>
        <v>46.080000000000005</v>
      </c>
      <c r="J15" s="16"/>
      <c r="K15" s="17"/>
      <c r="L15" s="18"/>
      <c r="M15" s="3"/>
    </row>
    <row r="16" spans="2:13" s="14" customFormat="1" x14ac:dyDescent="0.25">
      <c r="B16" s="24"/>
      <c r="C16" s="12"/>
      <c r="D16" s="14" t="s">
        <v>54</v>
      </c>
      <c r="E16" s="4">
        <v>1.8</v>
      </c>
      <c r="F16" s="4">
        <v>100</v>
      </c>
      <c r="G16" s="4">
        <v>8</v>
      </c>
      <c r="H16" s="4">
        <v>0.1</v>
      </c>
      <c r="I16" s="15">
        <f t="shared" si="0"/>
        <v>144</v>
      </c>
      <c r="J16" s="16"/>
      <c r="K16" s="17"/>
      <c r="L16" s="18"/>
      <c r="M16" s="3"/>
    </row>
    <row r="17" spans="1:13" s="14" customFormat="1" x14ac:dyDescent="0.25">
      <c r="D17" s="14" t="s">
        <v>54</v>
      </c>
      <c r="E17" s="14">
        <v>1.8</v>
      </c>
      <c r="F17" s="14">
        <v>160</v>
      </c>
      <c r="G17" s="14">
        <v>4</v>
      </c>
      <c r="H17" s="14">
        <v>0.1</v>
      </c>
      <c r="I17" s="15">
        <f>+H17*G17*F17*E17</f>
        <v>115.2</v>
      </c>
      <c r="J17" s="16">
        <f>SUM(I14:I17)</f>
        <v>362.88</v>
      </c>
      <c r="K17" s="17" t="s">
        <v>24</v>
      </c>
      <c r="L17" s="18">
        <v>7.09</v>
      </c>
      <c r="M17" s="3">
        <f>+L17*J17</f>
        <v>2572.8191999999999</v>
      </c>
    </row>
    <row r="18" spans="1:13" s="14" customFormat="1" x14ac:dyDescent="0.25">
      <c r="I18" s="15"/>
      <c r="J18" s="16"/>
      <c r="K18" s="17"/>
      <c r="L18" s="18"/>
      <c r="M18" s="3"/>
    </row>
    <row r="19" spans="1:13" s="14" customFormat="1" ht="195" x14ac:dyDescent="0.25">
      <c r="B19" s="24">
        <v>3</v>
      </c>
      <c r="C19" s="12" t="s">
        <v>23</v>
      </c>
      <c r="D19" s="25" t="s">
        <v>22</v>
      </c>
      <c r="I19" s="15"/>
      <c r="J19" s="16"/>
      <c r="K19" s="17"/>
      <c r="L19" s="18"/>
      <c r="M19" s="3"/>
    </row>
    <row r="20" spans="1:13" s="14" customFormat="1" x14ac:dyDescent="0.25">
      <c r="D20" s="14" t="s">
        <v>39</v>
      </c>
      <c r="F20" s="14">
        <f>+J17</f>
        <v>362.88</v>
      </c>
      <c r="I20" s="15">
        <f>+F20</f>
        <v>362.88</v>
      </c>
      <c r="J20" s="16">
        <f>+I20</f>
        <v>362.88</v>
      </c>
      <c r="K20" s="17" t="s">
        <v>24</v>
      </c>
      <c r="L20" s="18">
        <v>13</v>
      </c>
      <c r="M20" s="3">
        <f>+L20*J20</f>
        <v>4717.4399999999996</v>
      </c>
    </row>
    <row r="21" spans="1:13" x14ac:dyDescent="0.25">
      <c r="A21" s="24"/>
      <c r="B21" s="24"/>
      <c r="C21" s="11"/>
      <c r="D21" s="14"/>
      <c r="E21" s="14"/>
      <c r="F21" s="14"/>
      <c r="G21" s="14"/>
      <c r="I21" s="15"/>
      <c r="M21" s="4"/>
    </row>
    <row r="22" spans="1:13" ht="120" x14ac:dyDescent="0.25">
      <c r="A22" s="24"/>
      <c r="B22" s="24">
        <v>4</v>
      </c>
      <c r="C22" s="50" t="s">
        <v>41</v>
      </c>
      <c r="D22" s="2" t="s">
        <v>40</v>
      </c>
      <c r="E22" s="14"/>
      <c r="F22" s="14"/>
      <c r="G22" s="14"/>
      <c r="I22" s="15"/>
      <c r="K22" s="6"/>
      <c r="L22" s="19"/>
    </row>
    <row r="23" spans="1:13" x14ac:dyDescent="0.25">
      <c r="A23" s="24"/>
      <c r="B23" s="24"/>
      <c r="C23" s="50"/>
      <c r="D23" s="14" t="s">
        <v>53</v>
      </c>
      <c r="F23" s="4">
        <v>100</v>
      </c>
      <c r="G23" s="4">
        <v>8</v>
      </c>
      <c r="I23" s="15">
        <f>+G23*F23</f>
        <v>800</v>
      </c>
      <c r="K23" s="6"/>
      <c r="L23" s="19"/>
    </row>
    <row r="24" spans="1:13" x14ac:dyDescent="0.25">
      <c r="A24" s="24"/>
      <c r="B24" s="24"/>
      <c r="C24" s="50"/>
      <c r="D24" s="14" t="s">
        <v>53</v>
      </c>
      <c r="F24" s="4">
        <v>160</v>
      </c>
      <c r="G24" s="4">
        <v>4</v>
      </c>
      <c r="I24" s="15">
        <f>+G24*F24</f>
        <v>640</v>
      </c>
      <c r="K24" s="6"/>
      <c r="L24" s="19"/>
    </row>
    <row r="25" spans="1:13" x14ac:dyDescent="0.25">
      <c r="A25" s="24"/>
      <c r="B25" s="24"/>
      <c r="C25" s="50"/>
      <c r="D25" s="14" t="s">
        <v>54</v>
      </c>
      <c r="F25" s="4">
        <v>110</v>
      </c>
      <c r="G25" s="4">
        <v>8</v>
      </c>
      <c r="I25" s="15">
        <f>+G25*F25</f>
        <v>880</v>
      </c>
      <c r="K25" s="6"/>
      <c r="L25" s="19"/>
    </row>
    <row r="26" spans="1:13" x14ac:dyDescent="0.25">
      <c r="A26" s="24"/>
      <c r="B26" s="24"/>
      <c r="C26" s="11"/>
      <c r="D26" s="14" t="s">
        <v>54</v>
      </c>
      <c r="E26" s="14"/>
      <c r="F26" s="14">
        <v>160</v>
      </c>
      <c r="G26" s="14">
        <v>4</v>
      </c>
      <c r="I26" s="15">
        <f>+G26*F26</f>
        <v>640</v>
      </c>
      <c r="J26" s="4">
        <f>SUM(I23:I26)</f>
        <v>2960</v>
      </c>
      <c r="K26" s="48" t="s">
        <v>21</v>
      </c>
      <c r="L26" s="19">
        <v>2</v>
      </c>
      <c r="M26" s="7">
        <f>+L26*J26</f>
        <v>5920</v>
      </c>
    </row>
    <row r="27" spans="1:13" x14ac:dyDescent="0.25">
      <c r="A27" s="24"/>
      <c r="B27" s="24"/>
      <c r="C27" s="11"/>
      <c r="D27" s="14"/>
      <c r="E27" s="14"/>
      <c r="F27" s="14"/>
      <c r="G27" s="14"/>
      <c r="I27" s="15"/>
      <c r="K27" s="48"/>
      <c r="L27" s="19"/>
    </row>
    <row r="28" spans="1:13" ht="165" x14ac:dyDescent="0.25">
      <c r="A28" s="24"/>
      <c r="B28" s="24">
        <v>5</v>
      </c>
      <c r="C28" s="72" t="s">
        <v>55</v>
      </c>
      <c r="D28" s="2" t="s">
        <v>56</v>
      </c>
      <c r="E28" s="14"/>
      <c r="F28" s="14"/>
      <c r="G28" s="14"/>
      <c r="I28" s="15"/>
      <c r="K28" s="48"/>
      <c r="L28" s="19"/>
    </row>
    <row r="29" spans="1:13" x14ac:dyDescent="0.25">
      <c r="A29" s="24"/>
      <c r="B29" s="24"/>
      <c r="C29" s="72"/>
      <c r="D29" s="14" t="s">
        <v>54</v>
      </c>
      <c r="F29" s="4">
        <v>110</v>
      </c>
      <c r="G29" s="4">
        <v>8</v>
      </c>
      <c r="H29" s="4">
        <v>7.0000000000000007E-2</v>
      </c>
      <c r="I29" s="15">
        <f>+F29*G29*H29</f>
        <v>61.600000000000009</v>
      </c>
      <c r="K29" s="48"/>
      <c r="L29" s="19"/>
    </row>
    <row r="30" spans="1:13" x14ac:dyDescent="0.25">
      <c r="A30" s="24"/>
      <c r="B30" s="24"/>
      <c r="C30" s="11"/>
      <c r="D30" s="14" t="s">
        <v>54</v>
      </c>
      <c r="E30" s="14"/>
      <c r="F30" s="14">
        <v>160</v>
      </c>
      <c r="G30" s="14">
        <v>4</v>
      </c>
      <c r="H30" s="14">
        <v>7.0000000000000007E-2</v>
      </c>
      <c r="I30" s="15">
        <f>+F30*G30*H30</f>
        <v>44.800000000000004</v>
      </c>
      <c r="J30" s="4">
        <f>+I30+I29</f>
        <v>106.4</v>
      </c>
      <c r="K30" s="48" t="s">
        <v>57</v>
      </c>
      <c r="L30" s="19">
        <v>153</v>
      </c>
      <c r="M30" s="7">
        <f>+L30*J30</f>
        <v>16279.2</v>
      </c>
    </row>
    <row r="31" spans="1:13" x14ac:dyDescent="0.25">
      <c r="A31" s="24"/>
      <c r="B31" s="24"/>
      <c r="C31" s="11"/>
      <c r="D31" s="14"/>
      <c r="E31" s="14"/>
      <c r="F31" s="14"/>
      <c r="G31" s="14"/>
      <c r="I31" s="15"/>
      <c r="K31" s="48"/>
      <c r="L31" s="19"/>
    </row>
    <row r="32" spans="1:13" ht="180" x14ac:dyDescent="0.25">
      <c r="A32" s="24"/>
      <c r="B32" s="24">
        <v>6</v>
      </c>
      <c r="C32" s="21" t="s">
        <v>18</v>
      </c>
      <c r="D32" s="20" t="s">
        <v>19</v>
      </c>
    </row>
    <row r="33" spans="1:13" x14ac:dyDescent="0.25">
      <c r="A33" s="24"/>
      <c r="B33" s="24"/>
      <c r="C33" s="21"/>
      <c r="D33" s="14" t="s">
        <v>53</v>
      </c>
      <c r="F33" s="4">
        <v>100</v>
      </c>
      <c r="G33" s="4">
        <v>8</v>
      </c>
      <c r="I33" s="15">
        <f>+G33*F33</f>
        <v>800</v>
      </c>
    </row>
    <row r="34" spans="1:13" x14ac:dyDescent="0.25">
      <c r="A34" s="24"/>
      <c r="B34" s="24"/>
      <c r="D34" s="14" t="s">
        <v>53</v>
      </c>
      <c r="F34" s="4">
        <v>160</v>
      </c>
      <c r="G34" s="4">
        <v>4</v>
      </c>
      <c r="I34" s="15">
        <f>+G34*F34</f>
        <v>640</v>
      </c>
      <c r="M34" s="4"/>
    </row>
    <row r="35" spans="1:13" x14ac:dyDescent="0.25">
      <c r="A35" s="24"/>
      <c r="B35" s="24"/>
      <c r="D35" s="14" t="s">
        <v>54</v>
      </c>
      <c r="F35" s="4">
        <v>110</v>
      </c>
      <c r="G35" s="4">
        <v>8</v>
      </c>
      <c r="I35" s="15">
        <f>+G35*F35</f>
        <v>880</v>
      </c>
      <c r="M35" s="4"/>
    </row>
    <row r="36" spans="1:13" x14ac:dyDescent="0.25">
      <c r="A36" s="24"/>
      <c r="B36" s="24"/>
      <c r="D36" s="14" t="s">
        <v>54</v>
      </c>
      <c r="E36" s="14"/>
      <c r="F36" s="14">
        <v>160</v>
      </c>
      <c r="G36" s="14">
        <v>4</v>
      </c>
      <c r="H36" s="14"/>
      <c r="I36" s="5">
        <f>+G36*F36</f>
        <v>640</v>
      </c>
      <c r="J36" s="4">
        <f>+I34+I36+I33</f>
        <v>2080</v>
      </c>
      <c r="K36" s="17" t="s">
        <v>21</v>
      </c>
      <c r="L36" s="18">
        <v>6.24</v>
      </c>
      <c r="M36" s="3">
        <f>+L36*J36</f>
        <v>12979.2</v>
      </c>
    </row>
    <row r="37" spans="1:13" x14ac:dyDescent="0.25">
      <c r="A37" s="24"/>
      <c r="B37" s="24"/>
      <c r="D37" s="14"/>
      <c r="E37" s="14"/>
      <c r="F37" s="14"/>
      <c r="G37" s="14"/>
      <c r="H37" s="14"/>
      <c r="K37" s="17"/>
      <c r="L37" s="18"/>
      <c r="M37" s="3"/>
    </row>
    <row r="38" spans="1:13" ht="210" x14ac:dyDescent="0.25">
      <c r="A38" s="24"/>
      <c r="B38" s="24">
        <v>7</v>
      </c>
      <c r="C38" s="21" t="s">
        <v>58</v>
      </c>
      <c r="D38" s="20" t="s">
        <v>59</v>
      </c>
      <c r="E38" s="14"/>
      <c r="F38" s="14"/>
      <c r="G38" s="14"/>
      <c r="H38" s="14"/>
      <c r="K38" s="17"/>
      <c r="L38" s="18"/>
      <c r="M38" s="3"/>
    </row>
    <row r="39" spans="1:13" x14ac:dyDescent="0.25">
      <c r="A39" s="24"/>
      <c r="B39" s="24"/>
      <c r="D39" s="14" t="s">
        <v>53</v>
      </c>
      <c r="F39" s="4">
        <v>100</v>
      </c>
      <c r="G39" s="4">
        <v>8</v>
      </c>
      <c r="H39" s="14">
        <v>1</v>
      </c>
      <c r="I39" s="5">
        <f>+F39*G39*H39</f>
        <v>800</v>
      </c>
      <c r="K39" s="17"/>
      <c r="L39" s="18"/>
      <c r="M39" s="3"/>
    </row>
    <row r="40" spans="1:13" x14ac:dyDescent="0.25">
      <c r="A40" s="24"/>
      <c r="B40" s="24"/>
      <c r="D40" s="14" t="s">
        <v>53</v>
      </c>
      <c r="F40" s="4">
        <v>160</v>
      </c>
      <c r="G40" s="4">
        <v>4</v>
      </c>
      <c r="H40" s="14">
        <v>1</v>
      </c>
      <c r="I40" s="5">
        <f>+F40*G40*H40</f>
        <v>640</v>
      </c>
      <c r="J40" s="4">
        <f>+I40+I39</f>
        <v>1440</v>
      </c>
      <c r="K40" s="17" t="s">
        <v>16</v>
      </c>
      <c r="L40" s="18">
        <v>2.11</v>
      </c>
      <c r="M40" s="3">
        <f>+L40*J40</f>
        <v>3038.3999999999996</v>
      </c>
    </row>
    <row r="41" spans="1:13" x14ac:dyDescent="0.25">
      <c r="A41" s="24"/>
      <c r="B41" s="24"/>
      <c r="D41" s="14"/>
      <c r="E41" s="14"/>
      <c r="F41" s="14"/>
      <c r="G41" s="14"/>
      <c r="K41" s="17"/>
      <c r="L41" s="18"/>
      <c r="M41" s="3"/>
    </row>
    <row r="42" spans="1:13" ht="15.75" thickBot="1" x14ac:dyDescent="0.3"/>
    <row r="43" spans="1:13" ht="19.5" thickBot="1" x14ac:dyDescent="0.35">
      <c r="B43" s="96" t="s">
        <v>20</v>
      </c>
      <c r="C43" s="97"/>
      <c r="D43" s="97"/>
      <c r="E43" s="97"/>
      <c r="F43" s="22">
        <f>SUM(M7:M41)</f>
        <v>67683.059199999989</v>
      </c>
    </row>
    <row r="48" spans="1:13" x14ac:dyDescent="0.25">
      <c r="F48" s="4">
        <v>92037.36</v>
      </c>
    </row>
  </sheetData>
  <mergeCells count="14">
    <mergeCell ref="B43:E43"/>
    <mergeCell ref="D4:D6"/>
    <mergeCell ref="C4:C6"/>
    <mergeCell ref="B4:B6"/>
    <mergeCell ref="B2:M2"/>
    <mergeCell ref="E4:E5"/>
    <mergeCell ref="F4:F5"/>
    <mergeCell ref="G4:G5"/>
    <mergeCell ref="H4:H5"/>
    <mergeCell ref="K4:K6"/>
    <mergeCell ref="I5:I6"/>
    <mergeCell ref="J5:J6"/>
    <mergeCell ref="L5:L6"/>
    <mergeCell ref="M5:M6"/>
  </mergeCells>
  <printOptions gridLines="1"/>
  <pageMargins left="0.51181102362204722" right="0.70866141732283472" top="0.51181102362204722" bottom="0.34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zoomScale="85" zoomScaleNormal="85" workbookViewId="0">
      <pane ySplit="6" topLeftCell="A28" activePane="bottomLeft" state="frozen"/>
      <selection pane="bottomLeft" activeCell="K29" sqref="K29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107" t="s">
        <v>61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2:13" ht="15.75" thickBot="1" x14ac:dyDescent="0.3">
      <c r="I3" s="23"/>
      <c r="K3" s="6"/>
    </row>
    <row r="4" spans="2:13" x14ac:dyDescent="0.25">
      <c r="B4" s="104" t="s">
        <v>3</v>
      </c>
      <c r="C4" s="101" t="s">
        <v>1</v>
      </c>
      <c r="D4" s="98" t="s">
        <v>2</v>
      </c>
      <c r="E4" s="108" t="s">
        <v>3</v>
      </c>
      <c r="F4" s="108" t="s">
        <v>4</v>
      </c>
      <c r="G4" s="108" t="s">
        <v>5</v>
      </c>
      <c r="H4" s="110" t="s">
        <v>6</v>
      </c>
      <c r="I4" s="1" t="s">
        <v>7</v>
      </c>
      <c r="J4" s="1"/>
      <c r="K4" s="101" t="s">
        <v>8</v>
      </c>
      <c r="L4" s="1" t="s">
        <v>9</v>
      </c>
      <c r="M4" s="1"/>
    </row>
    <row r="5" spans="2:13" x14ac:dyDescent="0.25">
      <c r="B5" s="105"/>
      <c r="C5" s="102"/>
      <c r="D5" s="99"/>
      <c r="E5" s="109"/>
      <c r="F5" s="109"/>
      <c r="G5" s="109"/>
      <c r="H5" s="111"/>
      <c r="I5" s="112" t="s">
        <v>10</v>
      </c>
      <c r="J5" s="112" t="s">
        <v>11</v>
      </c>
      <c r="K5" s="102"/>
      <c r="L5" s="112" t="s">
        <v>12</v>
      </c>
      <c r="M5" s="112" t="s">
        <v>11</v>
      </c>
    </row>
    <row r="6" spans="2:13" ht="15.75" thickBot="1" x14ac:dyDescent="0.3">
      <c r="B6" s="106"/>
      <c r="C6" s="103"/>
      <c r="D6" s="100"/>
      <c r="E6" s="8"/>
      <c r="F6" s="9" t="s">
        <v>13</v>
      </c>
      <c r="G6" s="9" t="s">
        <v>14</v>
      </c>
      <c r="H6" s="10" t="s">
        <v>15</v>
      </c>
      <c r="I6" s="113"/>
      <c r="J6" s="113"/>
      <c r="K6" s="103"/>
      <c r="L6" s="113"/>
      <c r="M6" s="113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s="14" customFormat="1" x14ac:dyDescent="0.25">
      <c r="B8" s="24"/>
      <c r="C8" s="12"/>
      <c r="D8" s="14" t="s">
        <v>53</v>
      </c>
      <c r="E8" s="4"/>
      <c r="F8" s="4">
        <v>110</v>
      </c>
      <c r="G8" s="4">
        <v>4</v>
      </c>
      <c r="H8" s="4">
        <v>4</v>
      </c>
      <c r="I8" s="5">
        <f>+F8*G8*H8</f>
        <v>1760</v>
      </c>
      <c r="J8" s="4"/>
      <c r="K8" s="4"/>
      <c r="L8" s="4"/>
      <c r="M8" s="7"/>
    </row>
    <row r="9" spans="2:13" s="14" customFormat="1" x14ac:dyDescent="0.25">
      <c r="D9" s="14" t="s">
        <v>54</v>
      </c>
      <c r="F9" s="14">
        <v>100</v>
      </c>
      <c r="G9" s="14">
        <v>8</v>
      </c>
      <c r="H9" s="14">
        <v>10</v>
      </c>
      <c r="I9" s="15">
        <f>+G9*F9*H9</f>
        <v>8000</v>
      </c>
      <c r="J9" s="16">
        <f>SUM(I8:I9)</f>
        <v>9760</v>
      </c>
      <c r="K9" s="17" t="s">
        <v>16</v>
      </c>
      <c r="L9" s="18">
        <v>1.1000000000000001</v>
      </c>
      <c r="M9" s="3">
        <f>+L9*J9</f>
        <v>10736</v>
      </c>
    </row>
    <row r="10" spans="2:13" s="14" customFormat="1" x14ac:dyDescent="0.25">
      <c r="I10" s="15"/>
      <c r="J10" s="16"/>
      <c r="K10" s="17"/>
      <c r="L10" s="18"/>
      <c r="M10" s="3"/>
    </row>
    <row r="11" spans="2:13" s="14" customFormat="1" ht="149.25" x14ac:dyDescent="0.25">
      <c r="B11" s="24">
        <v>2</v>
      </c>
      <c r="C11" s="12" t="s">
        <v>38</v>
      </c>
      <c r="D11" s="49" t="s">
        <v>37</v>
      </c>
      <c r="I11" s="15"/>
      <c r="J11" s="16"/>
      <c r="K11" s="17"/>
      <c r="L11" s="18"/>
      <c r="M11" s="3"/>
    </row>
    <row r="12" spans="2:13" s="14" customFormat="1" x14ac:dyDescent="0.25">
      <c r="B12" s="24"/>
      <c r="C12" s="12"/>
      <c r="D12" s="14" t="s">
        <v>53</v>
      </c>
      <c r="E12" s="4">
        <v>1.8</v>
      </c>
      <c r="F12" s="4">
        <v>110</v>
      </c>
      <c r="G12" s="4">
        <v>4</v>
      </c>
      <c r="H12" s="4">
        <v>0.04</v>
      </c>
      <c r="I12" s="15">
        <f t="shared" ref="I12" si="0">+H12*G12*F12*E12</f>
        <v>31.680000000000003</v>
      </c>
      <c r="J12" s="16"/>
      <c r="K12" s="17"/>
      <c r="L12" s="18"/>
      <c r="M12" s="3"/>
    </row>
    <row r="13" spans="2:13" s="14" customFormat="1" x14ac:dyDescent="0.25">
      <c r="D13" s="14" t="s">
        <v>54</v>
      </c>
      <c r="E13" s="14">
        <v>1.8</v>
      </c>
      <c r="F13" s="14">
        <v>100</v>
      </c>
      <c r="G13" s="14">
        <v>8</v>
      </c>
      <c r="H13" s="14">
        <v>0.1</v>
      </c>
      <c r="I13" s="15">
        <f>+H13*G13*F13*E13</f>
        <v>144</v>
      </c>
      <c r="J13" s="16">
        <f>SUM(I12:I13)</f>
        <v>175.68</v>
      </c>
      <c r="K13" s="17" t="s">
        <v>24</v>
      </c>
      <c r="L13" s="18">
        <v>7.09</v>
      </c>
      <c r="M13" s="3">
        <f>+L13*J13</f>
        <v>1245.5712000000001</v>
      </c>
    </row>
    <row r="14" spans="2:13" s="14" customFormat="1" x14ac:dyDescent="0.25">
      <c r="I14" s="15"/>
      <c r="J14" s="16"/>
      <c r="K14" s="17"/>
      <c r="L14" s="18"/>
      <c r="M14" s="3"/>
    </row>
    <row r="15" spans="2:13" s="14" customFormat="1" ht="195" x14ac:dyDescent="0.25">
      <c r="B15" s="24">
        <v>3</v>
      </c>
      <c r="C15" s="12" t="s">
        <v>23</v>
      </c>
      <c r="D15" s="25" t="s">
        <v>22</v>
      </c>
      <c r="I15" s="15"/>
      <c r="J15" s="16"/>
      <c r="K15" s="17"/>
      <c r="L15" s="18"/>
      <c r="M15" s="3"/>
    </row>
    <row r="16" spans="2:13" x14ac:dyDescent="0.25">
      <c r="B16" s="14"/>
      <c r="C16" s="14"/>
      <c r="D16" s="14" t="s">
        <v>39</v>
      </c>
      <c r="E16" s="14"/>
      <c r="F16" s="14">
        <f>+J13</f>
        <v>175.68</v>
      </c>
      <c r="G16" s="14"/>
      <c r="H16" s="14"/>
      <c r="I16" s="15">
        <f>+F16</f>
        <v>175.68</v>
      </c>
      <c r="J16" s="16">
        <f>+I16</f>
        <v>175.68</v>
      </c>
      <c r="K16" s="17" t="s">
        <v>24</v>
      </c>
      <c r="L16" s="18">
        <v>13</v>
      </c>
      <c r="M16" s="3">
        <f>+L16*J16</f>
        <v>2283.84</v>
      </c>
    </row>
    <row r="17" spans="2:13" x14ac:dyDescent="0.25">
      <c r="B17" s="24"/>
      <c r="C17" s="11"/>
      <c r="D17" s="14"/>
      <c r="E17" s="14"/>
      <c r="F17" s="14"/>
      <c r="G17" s="14"/>
      <c r="I17" s="15"/>
      <c r="M17" s="4"/>
    </row>
    <row r="18" spans="2:13" ht="120" x14ac:dyDescent="0.25">
      <c r="B18" s="24">
        <v>4</v>
      </c>
      <c r="C18" s="50" t="s">
        <v>41</v>
      </c>
      <c r="D18" s="2" t="s">
        <v>40</v>
      </c>
      <c r="E18" s="14"/>
      <c r="F18" s="14"/>
      <c r="G18" s="14"/>
      <c r="I18" s="15"/>
      <c r="K18" s="6"/>
      <c r="L18" s="19"/>
    </row>
    <row r="19" spans="2:13" x14ac:dyDescent="0.25">
      <c r="B19" s="24"/>
      <c r="C19" s="50"/>
      <c r="D19" s="14" t="s">
        <v>53</v>
      </c>
      <c r="F19" s="4">
        <v>110</v>
      </c>
      <c r="G19" s="4">
        <v>4</v>
      </c>
      <c r="I19" s="15">
        <f>+G19*F19</f>
        <v>440</v>
      </c>
      <c r="K19" s="6"/>
      <c r="L19" s="19"/>
    </row>
    <row r="20" spans="2:13" x14ac:dyDescent="0.25">
      <c r="B20" s="24"/>
      <c r="C20" s="50"/>
      <c r="D20" s="14" t="s">
        <v>54</v>
      </c>
      <c r="F20" s="4">
        <v>100</v>
      </c>
      <c r="G20" s="4">
        <v>8</v>
      </c>
      <c r="I20" s="15">
        <f>+G20*F20</f>
        <v>800</v>
      </c>
      <c r="J20" s="4">
        <f>SUM(I19:I20)</f>
        <v>1240</v>
      </c>
      <c r="K20" s="48" t="s">
        <v>21</v>
      </c>
      <c r="L20" s="19">
        <v>2</v>
      </c>
      <c r="M20" s="7">
        <f>+L20*J20</f>
        <v>2480</v>
      </c>
    </row>
    <row r="21" spans="2:13" x14ac:dyDescent="0.25">
      <c r="B21" s="24"/>
      <c r="C21" s="11"/>
      <c r="D21" s="14"/>
      <c r="E21" s="14"/>
      <c r="F21" s="14"/>
      <c r="G21" s="14"/>
      <c r="I21" s="15"/>
      <c r="K21" s="48"/>
      <c r="L21" s="19"/>
    </row>
    <row r="22" spans="2:13" ht="165" x14ac:dyDescent="0.25">
      <c r="B22" s="24">
        <v>5</v>
      </c>
      <c r="C22" s="72" t="s">
        <v>55</v>
      </c>
      <c r="D22" s="2" t="s">
        <v>56</v>
      </c>
      <c r="E22" s="14"/>
      <c r="F22" s="14"/>
      <c r="G22" s="14"/>
      <c r="I22" s="15"/>
      <c r="K22" s="48"/>
      <c r="L22" s="19"/>
    </row>
    <row r="23" spans="2:13" x14ac:dyDescent="0.25">
      <c r="B23" s="24"/>
      <c r="C23" s="11"/>
      <c r="D23" s="14" t="s">
        <v>54</v>
      </c>
      <c r="E23" s="14"/>
      <c r="F23" s="14">
        <v>100</v>
      </c>
      <c r="G23" s="14">
        <v>8</v>
      </c>
      <c r="H23" s="14">
        <v>7.0000000000000007E-2</v>
      </c>
      <c r="I23" s="15">
        <f>+F23*G23*H23</f>
        <v>56.000000000000007</v>
      </c>
      <c r="J23" s="4">
        <f>+I23</f>
        <v>56.000000000000007</v>
      </c>
      <c r="K23" s="48" t="s">
        <v>57</v>
      </c>
      <c r="L23" s="19">
        <v>153</v>
      </c>
      <c r="M23" s="7">
        <f>+L23*J23</f>
        <v>8568.0000000000018</v>
      </c>
    </row>
    <row r="24" spans="2:13" x14ac:dyDescent="0.25">
      <c r="B24" s="24"/>
      <c r="C24" s="11"/>
      <c r="D24" s="14"/>
      <c r="E24" s="14"/>
      <c r="F24" s="14"/>
      <c r="G24" s="14"/>
      <c r="I24" s="15"/>
      <c r="K24" s="48"/>
      <c r="L24" s="19"/>
    </row>
    <row r="25" spans="2:13" ht="180" x14ac:dyDescent="0.25">
      <c r="B25" s="24">
        <v>6</v>
      </c>
      <c r="C25" s="21" t="s">
        <v>18</v>
      </c>
      <c r="D25" s="20" t="s">
        <v>19</v>
      </c>
    </row>
    <row r="26" spans="2:13" x14ac:dyDescent="0.25">
      <c r="B26" s="24"/>
      <c r="D26" s="14" t="s">
        <v>53</v>
      </c>
      <c r="F26" s="4">
        <v>110</v>
      </c>
      <c r="G26" s="4">
        <v>4</v>
      </c>
      <c r="I26" s="15">
        <f>+G26*F26</f>
        <v>440</v>
      </c>
      <c r="M26" s="4"/>
    </row>
    <row r="27" spans="2:13" x14ac:dyDescent="0.25">
      <c r="B27" s="24"/>
      <c r="D27" s="14" t="s">
        <v>54</v>
      </c>
      <c r="F27" s="4">
        <v>100</v>
      </c>
      <c r="G27" s="4">
        <v>8</v>
      </c>
      <c r="I27" s="15">
        <f>+G27*F27</f>
        <v>800</v>
      </c>
      <c r="J27" s="4">
        <f>+I27+I26</f>
        <v>1240</v>
      </c>
      <c r="K27" s="17" t="s">
        <v>21</v>
      </c>
      <c r="L27" s="18">
        <v>6.24</v>
      </c>
      <c r="M27" s="3">
        <f>+L27*J27</f>
        <v>7737.6</v>
      </c>
    </row>
    <row r="28" spans="2:13" x14ac:dyDescent="0.25">
      <c r="B28" s="24"/>
      <c r="D28" s="14"/>
      <c r="E28" s="14"/>
      <c r="F28" s="14"/>
      <c r="G28" s="14"/>
      <c r="H28" s="14"/>
      <c r="K28" s="17"/>
      <c r="L28" s="18"/>
      <c r="M28" s="3"/>
    </row>
    <row r="29" spans="2:13" ht="210" x14ac:dyDescent="0.25">
      <c r="B29" s="24">
        <v>7</v>
      </c>
      <c r="C29" s="21" t="s">
        <v>58</v>
      </c>
      <c r="D29" s="20" t="s">
        <v>59</v>
      </c>
      <c r="E29" s="14"/>
      <c r="F29" s="14"/>
      <c r="G29" s="14"/>
      <c r="H29" s="14"/>
      <c r="K29" s="17"/>
      <c r="L29" s="18"/>
      <c r="M29" s="3"/>
    </row>
    <row r="30" spans="2:13" x14ac:dyDescent="0.25">
      <c r="B30" s="24"/>
      <c r="D30" s="14" t="s">
        <v>53</v>
      </c>
      <c r="F30" s="4">
        <v>110</v>
      </c>
      <c r="G30" s="4">
        <v>4</v>
      </c>
      <c r="H30" s="14">
        <v>1</v>
      </c>
      <c r="I30" s="5">
        <f>+F30*G30*H30</f>
        <v>440</v>
      </c>
      <c r="J30" s="4">
        <f>+I30</f>
        <v>440</v>
      </c>
      <c r="K30" s="17" t="s">
        <v>16</v>
      </c>
      <c r="L30" s="18">
        <v>2.11</v>
      </c>
      <c r="M30" s="3">
        <f>+L30*J30</f>
        <v>928.4</v>
      </c>
    </row>
    <row r="31" spans="2:13" x14ac:dyDescent="0.25">
      <c r="B31" s="24"/>
      <c r="D31" s="14"/>
      <c r="E31" s="14"/>
      <c r="F31" s="14"/>
      <c r="G31" s="14"/>
      <c r="K31" s="17"/>
      <c r="L31" s="18"/>
      <c r="M31" s="3"/>
    </row>
    <row r="32" spans="2:13" ht="15.75" thickBot="1" x14ac:dyDescent="0.3"/>
    <row r="33" spans="2:6" s="4" customFormat="1" ht="19.5" thickBot="1" x14ac:dyDescent="0.35">
      <c r="B33" s="96" t="s">
        <v>20</v>
      </c>
      <c r="C33" s="97"/>
      <c r="D33" s="97"/>
      <c r="E33" s="97"/>
      <c r="F33" s="22">
        <f>SUM(M7:M31)</f>
        <v>33979.411200000002</v>
      </c>
    </row>
  </sheetData>
  <mergeCells count="14">
    <mergeCell ref="B33:E33"/>
    <mergeCell ref="J5:J6"/>
    <mergeCell ref="L5:L6"/>
    <mergeCell ref="M5:M6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zoomScale="85" zoomScaleNormal="85" workbookViewId="0">
      <selection activeCell="G43" sqref="G43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107" t="s">
        <v>61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2:13" ht="15.75" thickBot="1" x14ac:dyDescent="0.3">
      <c r="I3" s="23"/>
      <c r="K3" s="6"/>
    </row>
    <row r="4" spans="2:13" x14ac:dyDescent="0.25">
      <c r="B4" s="104" t="s">
        <v>3</v>
      </c>
      <c r="C4" s="101" t="s">
        <v>1</v>
      </c>
      <c r="D4" s="98" t="s">
        <v>2</v>
      </c>
      <c r="E4" s="108" t="s">
        <v>3</v>
      </c>
      <c r="F4" s="108" t="s">
        <v>4</v>
      </c>
      <c r="G4" s="108" t="s">
        <v>5</v>
      </c>
      <c r="H4" s="110" t="s">
        <v>6</v>
      </c>
      <c r="I4" s="1" t="s">
        <v>7</v>
      </c>
      <c r="J4" s="1"/>
      <c r="K4" s="101" t="s">
        <v>8</v>
      </c>
      <c r="L4" s="1" t="s">
        <v>9</v>
      </c>
      <c r="M4" s="1"/>
    </row>
    <row r="5" spans="2:13" x14ac:dyDescent="0.25">
      <c r="B5" s="105"/>
      <c r="C5" s="102"/>
      <c r="D5" s="99"/>
      <c r="E5" s="109"/>
      <c r="F5" s="109"/>
      <c r="G5" s="109"/>
      <c r="H5" s="111"/>
      <c r="I5" s="112" t="s">
        <v>10</v>
      </c>
      <c r="J5" s="112" t="s">
        <v>11</v>
      </c>
      <c r="K5" s="102"/>
      <c r="L5" s="112" t="s">
        <v>12</v>
      </c>
      <c r="M5" s="112" t="s">
        <v>11</v>
      </c>
    </row>
    <row r="6" spans="2:13" ht="15.75" thickBot="1" x14ac:dyDescent="0.3">
      <c r="B6" s="106"/>
      <c r="C6" s="103"/>
      <c r="D6" s="100"/>
      <c r="E6" s="8"/>
      <c r="F6" s="9" t="s">
        <v>13</v>
      </c>
      <c r="G6" s="9" t="s">
        <v>14</v>
      </c>
      <c r="H6" s="10" t="s">
        <v>15</v>
      </c>
      <c r="I6" s="113"/>
      <c r="J6" s="113"/>
      <c r="K6" s="103"/>
      <c r="L6" s="113"/>
      <c r="M6" s="113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s="14" customFormat="1" x14ac:dyDescent="0.25">
      <c r="B8" s="24"/>
      <c r="C8" s="12"/>
      <c r="D8" s="14" t="s">
        <v>53</v>
      </c>
      <c r="E8" s="4"/>
      <c r="F8" s="4">
        <v>260</v>
      </c>
      <c r="G8" s="4">
        <v>7</v>
      </c>
      <c r="H8" s="4">
        <v>4</v>
      </c>
      <c r="I8" s="5">
        <f>+F8*G8*H8</f>
        <v>7280</v>
      </c>
      <c r="J8" s="4"/>
      <c r="K8" s="4"/>
      <c r="L8" s="4"/>
      <c r="M8" s="7"/>
    </row>
    <row r="9" spans="2:13" s="14" customFormat="1" x14ac:dyDescent="0.25">
      <c r="D9" s="14" t="s">
        <v>54</v>
      </c>
      <c r="F9" s="14">
        <v>160</v>
      </c>
      <c r="G9" s="14">
        <v>3</v>
      </c>
      <c r="H9" s="14">
        <v>10</v>
      </c>
      <c r="I9" s="15">
        <f>+G9*F9*H9</f>
        <v>4800</v>
      </c>
      <c r="J9" s="16">
        <f>SUM(I8:I9)</f>
        <v>12080</v>
      </c>
      <c r="K9" s="17" t="s">
        <v>16</v>
      </c>
      <c r="L9" s="18">
        <v>1.1000000000000001</v>
      </c>
      <c r="M9" s="3">
        <f>+L9*J9</f>
        <v>13288.000000000002</v>
      </c>
    </row>
    <row r="10" spans="2:13" s="14" customFormat="1" x14ac:dyDescent="0.25">
      <c r="I10" s="15"/>
      <c r="J10" s="16"/>
      <c r="K10" s="17"/>
      <c r="L10" s="18"/>
      <c r="M10" s="3"/>
    </row>
    <row r="11" spans="2:13" s="14" customFormat="1" ht="149.25" x14ac:dyDescent="0.25">
      <c r="B11" s="24">
        <v>2</v>
      </c>
      <c r="C11" s="12" t="s">
        <v>38</v>
      </c>
      <c r="D11" s="49" t="s">
        <v>37</v>
      </c>
      <c r="I11" s="15"/>
      <c r="J11" s="16"/>
      <c r="K11" s="17"/>
      <c r="L11" s="18"/>
      <c r="M11" s="3"/>
    </row>
    <row r="12" spans="2:13" s="14" customFormat="1" x14ac:dyDescent="0.25">
      <c r="B12" s="24"/>
      <c r="C12" s="12"/>
      <c r="D12" s="14" t="s">
        <v>53</v>
      </c>
      <c r="E12" s="4">
        <v>1.8</v>
      </c>
      <c r="F12" s="4">
        <v>260</v>
      </c>
      <c r="G12" s="4">
        <v>7</v>
      </c>
      <c r="H12" s="4">
        <v>0.04</v>
      </c>
      <c r="I12" s="15">
        <f t="shared" ref="I12" si="0">+H12*G12*F12*E12</f>
        <v>131.04000000000002</v>
      </c>
      <c r="J12" s="16"/>
      <c r="K12" s="17"/>
      <c r="L12" s="18"/>
      <c r="M12" s="3"/>
    </row>
    <row r="13" spans="2:13" s="14" customFormat="1" x14ac:dyDescent="0.25">
      <c r="D13" s="14" t="s">
        <v>54</v>
      </c>
      <c r="E13" s="14">
        <v>1.8</v>
      </c>
      <c r="F13" s="14">
        <v>160</v>
      </c>
      <c r="G13" s="14">
        <v>3</v>
      </c>
      <c r="H13" s="14">
        <v>0.1</v>
      </c>
      <c r="I13" s="15">
        <f>+H13*G13*F13*E13</f>
        <v>86.40000000000002</v>
      </c>
      <c r="J13" s="16">
        <f>SUM(I12:I13)</f>
        <v>217.44000000000005</v>
      </c>
      <c r="K13" s="17" t="s">
        <v>24</v>
      </c>
      <c r="L13" s="18">
        <v>7.09</v>
      </c>
      <c r="M13" s="3">
        <f>+L13*J13</f>
        <v>1541.6496000000004</v>
      </c>
    </row>
    <row r="14" spans="2:13" s="14" customFormat="1" x14ac:dyDescent="0.25">
      <c r="I14" s="15"/>
      <c r="J14" s="16"/>
      <c r="K14" s="17"/>
      <c r="L14" s="18"/>
      <c r="M14" s="3"/>
    </row>
    <row r="15" spans="2:13" s="14" customFormat="1" ht="195" x14ac:dyDescent="0.25">
      <c r="B15" s="24">
        <v>3</v>
      </c>
      <c r="C15" s="12" t="s">
        <v>23</v>
      </c>
      <c r="D15" s="25" t="s">
        <v>22</v>
      </c>
      <c r="I15" s="15"/>
      <c r="J15" s="16"/>
      <c r="K15" s="17"/>
      <c r="L15" s="18"/>
      <c r="M15" s="3"/>
    </row>
    <row r="16" spans="2:13" x14ac:dyDescent="0.25">
      <c r="B16" s="14"/>
      <c r="C16" s="14"/>
      <c r="D16" s="14" t="s">
        <v>39</v>
      </c>
      <c r="E16" s="14"/>
      <c r="F16" s="14">
        <f>+J13</f>
        <v>217.44000000000005</v>
      </c>
      <c r="G16" s="14"/>
      <c r="H16" s="14"/>
      <c r="I16" s="15">
        <f>+F16</f>
        <v>217.44000000000005</v>
      </c>
      <c r="J16" s="16">
        <f>+I16</f>
        <v>217.44000000000005</v>
      </c>
      <c r="K16" s="17" t="s">
        <v>24</v>
      </c>
      <c r="L16" s="18">
        <v>13</v>
      </c>
      <c r="M16" s="3">
        <f>+L16*J16</f>
        <v>2826.7200000000007</v>
      </c>
    </row>
    <row r="17" spans="2:13" x14ac:dyDescent="0.25">
      <c r="B17" s="24"/>
      <c r="C17" s="11"/>
      <c r="D17" s="14"/>
      <c r="E17" s="14"/>
      <c r="F17" s="14"/>
      <c r="G17" s="14"/>
      <c r="I17" s="15"/>
      <c r="M17" s="4"/>
    </row>
    <row r="18" spans="2:13" ht="120" x14ac:dyDescent="0.25">
      <c r="B18" s="24">
        <v>4</v>
      </c>
      <c r="C18" s="50" t="s">
        <v>41</v>
      </c>
      <c r="D18" s="2" t="s">
        <v>40</v>
      </c>
      <c r="E18" s="14"/>
      <c r="F18" s="14"/>
      <c r="G18" s="14"/>
      <c r="I18" s="15"/>
      <c r="K18" s="6"/>
      <c r="L18" s="19"/>
    </row>
    <row r="19" spans="2:13" x14ac:dyDescent="0.25">
      <c r="B19" s="24"/>
      <c r="C19" s="50"/>
      <c r="D19" s="14" t="s">
        <v>53</v>
      </c>
      <c r="F19" s="4">
        <v>260</v>
      </c>
      <c r="G19" s="4">
        <v>7</v>
      </c>
      <c r="I19" s="15">
        <f>+G19*F19</f>
        <v>1820</v>
      </c>
      <c r="K19" s="6"/>
      <c r="L19" s="19"/>
    </row>
    <row r="20" spans="2:13" x14ac:dyDescent="0.25">
      <c r="B20" s="24"/>
      <c r="C20" s="50"/>
      <c r="D20" s="14" t="s">
        <v>54</v>
      </c>
      <c r="F20" s="4">
        <v>160</v>
      </c>
      <c r="G20" s="4">
        <v>3</v>
      </c>
      <c r="I20" s="15">
        <f>+G20*F20</f>
        <v>480</v>
      </c>
      <c r="J20" s="4">
        <f>SUM(I19:I20)</f>
        <v>2300</v>
      </c>
      <c r="K20" s="48" t="s">
        <v>21</v>
      </c>
      <c r="L20" s="19">
        <v>2</v>
      </c>
      <c r="M20" s="7">
        <f>+L20*J20</f>
        <v>4600</v>
      </c>
    </row>
    <row r="21" spans="2:13" x14ac:dyDescent="0.25">
      <c r="B21" s="24"/>
      <c r="C21" s="11"/>
      <c r="D21" s="14"/>
      <c r="E21" s="14"/>
      <c r="F21" s="14"/>
      <c r="G21" s="14"/>
      <c r="I21" s="15"/>
      <c r="K21" s="48"/>
      <c r="L21" s="19"/>
    </row>
    <row r="22" spans="2:13" ht="165" x14ac:dyDescent="0.25">
      <c r="B22" s="24">
        <v>5</v>
      </c>
      <c r="C22" s="72" t="s">
        <v>55</v>
      </c>
      <c r="D22" s="2" t="s">
        <v>56</v>
      </c>
      <c r="E22" s="14"/>
      <c r="F22" s="14"/>
      <c r="G22" s="14"/>
      <c r="I22" s="15"/>
      <c r="K22" s="48"/>
      <c r="L22" s="19"/>
    </row>
    <row r="23" spans="2:13" x14ac:dyDescent="0.25">
      <c r="B23" s="24"/>
      <c r="C23" s="11"/>
      <c r="D23" s="14" t="s">
        <v>54</v>
      </c>
      <c r="E23" s="14"/>
      <c r="F23" s="14">
        <v>160</v>
      </c>
      <c r="G23" s="14">
        <v>3</v>
      </c>
      <c r="H23" s="14">
        <v>7.0000000000000007E-2</v>
      </c>
      <c r="I23" s="15">
        <f>+F23*G23*H23</f>
        <v>33.6</v>
      </c>
      <c r="J23" s="4">
        <f>+I23</f>
        <v>33.6</v>
      </c>
      <c r="K23" s="48" t="s">
        <v>57</v>
      </c>
      <c r="L23" s="19">
        <v>153</v>
      </c>
      <c r="M23" s="7">
        <f>+L23*J23</f>
        <v>5140.8</v>
      </c>
    </row>
    <row r="24" spans="2:13" x14ac:dyDescent="0.25">
      <c r="B24" s="24"/>
      <c r="C24" s="11"/>
      <c r="D24" s="14"/>
      <c r="E24" s="14"/>
      <c r="F24" s="14"/>
      <c r="G24" s="14"/>
      <c r="I24" s="15"/>
      <c r="K24" s="48"/>
      <c r="L24" s="19"/>
    </row>
    <row r="25" spans="2:13" ht="180" x14ac:dyDescent="0.25">
      <c r="B25" s="24">
        <v>6</v>
      </c>
      <c r="C25" s="21" t="s">
        <v>18</v>
      </c>
      <c r="D25" s="20" t="s">
        <v>19</v>
      </c>
    </row>
    <row r="26" spans="2:13" x14ac:dyDescent="0.25">
      <c r="B26" s="24"/>
      <c r="D26" s="14" t="s">
        <v>53</v>
      </c>
      <c r="F26" s="4">
        <v>260</v>
      </c>
      <c r="G26" s="4">
        <v>7</v>
      </c>
      <c r="I26" s="15">
        <f>+G26*F26</f>
        <v>1820</v>
      </c>
      <c r="M26" s="4"/>
    </row>
    <row r="27" spans="2:13" x14ac:dyDescent="0.25">
      <c r="B27" s="24"/>
      <c r="D27" s="14" t="s">
        <v>54</v>
      </c>
      <c r="F27" s="4">
        <v>160</v>
      </c>
      <c r="G27" s="4">
        <v>3</v>
      </c>
      <c r="I27" s="15">
        <f>+G27*F27</f>
        <v>480</v>
      </c>
      <c r="J27" s="4">
        <f>+I27+I26</f>
        <v>2300</v>
      </c>
      <c r="K27" s="17" t="s">
        <v>21</v>
      </c>
      <c r="L27" s="18">
        <v>6.24</v>
      </c>
      <c r="M27" s="3">
        <f>+L27*J27</f>
        <v>14352</v>
      </c>
    </row>
    <row r="28" spans="2:13" x14ac:dyDescent="0.25">
      <c r="B28" s="24"/>
      <c r="D28" s="14"/>
      <c r="E28" s="14"/>
      <c r="F28" s="14"/>
      <c r="G28" s="14"/>
      <c r="H28" s="14"/>
      <c r="K28" s="17"/>
      <c r="L28" s="18"/>
      <c r="M28" s="3"/>
    </row>
    <row r="29" spans="2:13" ht="210" x14ac:dyDescent="0.25">
      <c r="B29" s="24">
        <v>7</v>
      </c>
      <c r="C29" s="21" t="s">
        <v>58</v>
      </c>
      <c r="D29" s="20" t="s">
        <v>59</v>
      </c>
      <c r="E29" s="14"/>
      <c r="F29" s="14"/>
      <c r="G29" s="14"/>
      <c r="H29" s="14"/>
      <c r="K29" s="17"/>
      <c r="L29" s="18"/>
      <c r="M29" s="3"/>
    </row>
    <row r="30" spans="2:13" x14ac:dyDescent="0.25">
      <c r="B30" s="24"/>
      <c r="D30" s="14" t="s">
        <v>53</v>
      </c>
      <c r="F30" s="4">
        <v>260</v>
      </c>
      <c r="G30" s="4">
        <v>7</v>
      </c>
      <c r="H30" s="14">
        <v>1</v>
      </c>
      <c r="I30" s="5">
        <f>+F30*G30*H30</f>
        <v>1820</v>
      </c>
      <c r="J30" s="4">
        <f>+I30</f>
        <v>1820</v>
      </c>
      <c r="K30" s="17" t="s">
        <v>16</v>
      </c>
      <c r="L30" s="18">
        <v>2.11</v>
      </c>
      <c r="M30" s="3">
        <f>+L30*J30</f>
        <v>3840.2</v>
      </c>
    </row>
    <row r="31" spans="2:13" x14ac:dyDescent="0.25">
      <c r="B31" s="24"/>
      <c r="D31" s="14"/>
      <c r="E31" s="14"/>
      <c r="F31" s="14"/>
      <c r="G31" s="14"/>
      <c r="K31" s="17"/>
      <c r="L31" s="18"/>
      <c r="M31" s="3"/>
    </row>
    <row r="32" spans="2:13" ht="15.75" thickBot="1" x14ac:dyDescent="0.3"/>
    <row r="33" spans="2:6" ht="19.5" thickBot="1" x14ac:dyDescent="0.35">
      <c r="B33" s="96" t="s">
        <v>20</v>
      </c>
      <c r="C33" s="97"/>
      <c r="D33" s="97"/>
      <c r="E33" s="97"/>
      <c r="F33" s="22">
        <f>SUM(M7:M31)</f>
        <v>45589.369599999998</v>
      </c>
    </row>
    <row r="36" spans="2:6" x14ac:dyDescent="0.25">
      <c r="F36" s="4">
        <f>+F37-F33</f>
        <v>30414.040400000005</v>
      </c>
    </row>
    <row r="37" spans="2:6" x14ac:dyDescent="0.25">
      <c r="F37" s="4">
        <v>76003.41</v>
      </c>
    </row>
  </sheetData>
  <mergeCells count="14">
    <mergeCell ref="B33:E33"/>
    <mergeCell ref="J5:J6"/>
    <mergeCell ref="L5:L6"/>
    <mergeCell ref="M5:M6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7244094488188981" right="0.70866141732283472" top="0.44" bottom="0.21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zoomScale="85" zoomScaleNormal="85" workbookViewId="0">
      <selection activeCell="P23" sqref="P23"/>
    </sheetView>
  </sheetViews>
  <sheetFormatPr defaultRowHeight="15" x14ac:dyDescent="0.25"/>
  <cols>
    <col min="1" max="1" width="1.42578125" style="4" customWidth="1"/>
    <col min="2" max="2" width="4.42578125" style="4" customWidth="1"/>
    <col min="3" max="3" width="10.7109375" style="4" bestFit="1" customWidth="1"/>
    <col min="4" max="4" width="35.7109375" style="4" customWidth="1"/>
    <col min="5" max="5" width="9.140625" style="4"/>
    <col min="6" max="6" width="14.140625" style="4" bestFit="1" customWidth="1"/>
    <col min="7" max="7" width="10" style="4" customWidth="1"/>
    <col min="8" max="8" width="9.140625" style="4"/>
    <col min="9" max="9" width="10.42578125" style="5" customWidth="1"/>
    <col min="10" max="10" width="10.42578125" style="4" customWidth="1"/>
    <col min="11" max="11" width="9.5703125" style="4" customWidth="1"/>
    <col min="12" max="12" width="9.28515625" style="4" bestFit="1" customWidth="1"/>
    <col min="13" max="13" width="11.7109375" style="7" bestFit="1" customWidth="1"/>
    <col min="14" max="16384" width="9.140625" style="4"/>
  </cols>
  <sheetData>
    <row r="1" spans="2:13" x14ac:dyDescent="0.25">
      <c r="I1" s="23"/>
    </row>
    <row r="2" spans="2:13" ht="21" x14ac:dyDescent="0.35">
      <c r="B2" s="107" t="s">
        <v>62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2:13" ht="15.75" thickBot="1" x14ac:dyDescent="0.3">
      <c r="I3" s="23"/>
      <c r="K3" s="6"/>
    </row>
    <row r="4" spans="2:13" x14ac:dyDescent="0.25">
      <c r="B4" s="104" t="s">
        <v>3</v>
      </c>
      <c r="C4" s="101" t="s">
        <v>1</v>
      </c>
      <c r="D4" s="98" t="s">
        <v>2</v>
      </c>
      <c r="E4" s="108" t="s">
        <v>3</v>
      </c>
      <c r="F4" s="108" t="s">
        <v>4</v>
      </c>
      <c r="G4" s="108" t="s">
        <v>5</v>
      </c>
      <c r="H4" s="110" t="s">
        <v>6</v>
      </c>
      <c r="I4" s="1" t="s">
        <v>7</v>
      </c>
      <c r="J4" s="1"/>
      <c r="K4" s="101" t="s">
        <v>8</v>
      </c>
      <c r="L4" s="1" t="s">
        <v>9</v>
      </c>
      <c r="M4" s="1"/>
    </row>
    <row r="5" spans="2:13" x14ac:dyDescent="0.25">
      <c r="B5" s="105"/>
      <c r="C5" s="102"/>
      <c r="D5" s="99"/>
      <c r="E5" s="109"/>
      <c r="F5" s="109"/>
      <c r="G5" s="109"/>
      <c r="H5" s="111"/>
      <c r="I5" s="112" t="s">
        <v>10</v>
      </c>
      <c r="J5" s="112" t="s">
        <v>11</v>
      </c>
      <c r="K5" s="102"/>
      <c r="L5" s="112" t="s">
        <v>12</v>
      </c>
      <c r="M5" s="112" t="s">
        <v>11</v>
      </c>
    </row>
    <row r="6" spans="2:13" ht="15.75" thickBot="1" x14ac:dyDescent="0.3">
      <c r="B6" s="106"/>
      <c r="C6" s="103"/>
      <c r="D6" s="100"/>
      <c r="E6" s="8"/>
      <c r="F6" s="9" t="s">
        <v>13</v>
      </c>
      <c r="G6" s="9" t="s">
        <v>14</v>
      </c>
      <c r="H6" s="10" t="s">
        <v>15</v>
      </c>
      <c r="I6" s="113"/>
      <c r="J6" s="113"/>
      <c r="K6" s="103"/>
      <c r="L6" s="113"/>
      <c r="M6" s="113"/>
    </row>
    <row r="7" spans="2:13" ht="75" x14ac:dyDescent="0.25">
      <c r="B7" s="24">
        <v>1</v>
      </c>
      <c r="C7" s="12" t="s">
        <v>0</v>
      </c>
      <c r="D7" s="13" t="s">
        <v>17</v>
      </c>
    </row>
    <row r="8" spans="2:13" s="14" customFormat="1" x14ac:dyDescent="0.25">
      <c r="D8" s="14" t="s">
        <v>63</v>
      </c>
      <c r="F8" s="14">
        <v>30</v>
      </c>
      <c r="G8" s="14">
        <v>7</v>
      </c>
      <c r="H8" s="14">
        <v>3</v>
      </c>
      <c r="I8" s="15">
        <f>+G8*F8*H8</f>
        <v>630</v>
      </c>
      <c r="J8" s="16">
        <f>+I8</f>
        <v>630</v>
      </c>
      <c r="K8" s="17" t="s">
        <v>16</v>
      </c>
      <c r="L8" s="18">
        <v>1.1000000000000001</v>
      </c>
      <c r="M8" s="3">
        <f>+L8*J8</f>
        <v>693</v>
      </c>
    </row>
    <row r="9" spans="2:13" s="14" customFormat="1" x14ac:dyDescent="0.25">
      <c r="I9" s="15"/>
      <c r="J9" s="16"/>
      <c r="K9" s="17"/>
      <c r="L9" s="18"/>
      <c r="M9" s="3"/>
    </row>
    <row r="10" spans="2:13" s="14" customFormat="1" ht="149.25" x14ac:dyDescent="0.25">
      <c r="B10" s="24">
        <v>2</v>
      </c>
      <c r="C10" s="12" t="s">
        <v>38</v>
      </c>
      <c r="D10" s="49" t="s">
        <v>37</v>
      </c>
      <c r="I10" s="15"/>
      <c r="J10" s="16"/>
      <c r="K10" s="17"/>
      <c r="L10" s="18"/>
      <c r="M10" s="3"/>
    </row>
    <row r="11" spans="2:13" s="14" customFormat="1" x14ac:dyDescent="0.25">
      <c r="D11" s="14" t="s">
        <v>63</v>
      </c>
      <c r="E11" s="14">
        <v>1.8</v>
      </c>
      <c r="F11" s="14">
        <v>30</v>
      </c>
      <c r="G11" s="14">
        <v>7</v>
      </c>
      <c r="H11" s="14">
        <v>0.03</v>
      </c>
      <c r="I11" s="15">
        <f>+H11*G11*F11*E11</f>
        <v>11.34</v>
      </c>
      <c r="J11" s="16">
        <f>+I11</f>
        <v>11.34</v>
      </c>
      <c r="K11" s="17" t="s">
        <v>24</v>
      </c>
      <c r="L11" s="18">
        <v>7.09</v>
      </c>
      <c r="M11" s="3">
        <f>+L11*J11</f>
        <v>80.400599999999997</v>
      </c>
    </row>
    <row r="12" spans="2:13" s="14" customFormat="1" x14ac:dyDescent="0.25">
      <c r="I12" s="15"/>
      <c r="J12" s="16"/>
      <c r="K12" s="17"/>
      <c r="L12" s="18"/>
      <c r="M12" s="3"/>
    </row>
    <row r="13" spans="2:13" s="14" customFormat="1" ht="195" x14ac:dyDescent="0.25">
      <c r="B13" s="24">
        <v>3</v>
      </c>
      <c r="C13" s="12" t="s">
        <v>23</v>
      </c>
      <c r="D13" s="25" t="s">
        <v>22</v>
      </c>
      <c r="I13" s="15"/>
      <c r="J13" s="16"/>
      <c r="K13" s="17"/>
      <c r="L13" s="18"/>
      <c r="M13" s="3"/>
    </row>
    <row r="14" spans="2:13" s="14" customFormat="1" x14ac:dyDescent="0.25">
      <c r="D14" s="14" t="s">
        <v>39</v>
      </c>
      <c r="F14" s="14">
        <f>+J11</f>
        <v>11.34</v>
      </c>
      <c r="I14" s="15">
        <f>+F14</f>
        <v>11.34</v>
      </c>
      <c r="J14" s="16">
        <f>+I14</f>
        <v>11.34</v>
      </c>
      <c r="K14" s="17" t="s">
        <v>24</v>
      </c>
      <c r="L14" s="18">
        <v>13</v>
      </c>
      <c r="M14" s="3">
        <f>+L14*J14</f>
        <v>147.41999999999999</v>
      </c>
    </row>
    <row r="15" spans="2:13" s="14" customFormat="1" x14ac:dyDescent="0.25">
      <c r="I15" s="15"/>
      <c r="J15" s="16"/>
      <c r="K15" s="17"/>
      <c r="L15" s="18"/>
      <c r="M15" s="3"/>
    </row>
    <row r="16" spans="2:13" ht="120" x14ac:dyDescent="0.25">
      <c r="B16" s="24">
        <v>4</v>
      </c>
      <c r="C16" s="50" t="s">
        <v>41</v>
      </c>
      <c r="D16" s="2" t="s">
        <v>40</v>
      </c>
      <c r="E16" s="14"/>
      <c r="F16" s="14"/>
      <c r="G16" s="14"/>
      <c r="I16" s="15"/>
      <c r="K16" s="6"/>
      <c r="L16" s="19"/>
    </row>
    <row r="17" spans="2:13" x14ac:dyDescent="0.25">
      <c r="C17" s="11"/>
      <c r="D17" s="14" t="s">
        <v>63</v>
      </c>
      <c r="E17" s="14"/>
      <c r="F17" s="14">
        <v>30</v>
      </c>
      <c r="G17" s="14">
        <v>7</v>
      </c>
      <c r="I17" s="15">
        <f>+G17*F17</f>
        <v>210</v>
      </c>
      <c r="J17" s="4">
        <f>+I17</f>
        <v>210</v>
      </c>
      <c r="K17" s="48" t="s">
        <v>21</v>
      </c>
      <c r="L17" s="19">
        <v>2</v>
      </c>
      <c r="M17" s="7">
        <f>+L17*J17</f>
        <v>420</v>
      </c>
    </row>
    <row r="18" spans="2:13" x14ac:dyDescent="0.25">
      <c r="C18" s="11"/>
      <c r="D18" s="14"/>
      <c r="E18" s="14"/>
      <c r="F18" s="14"/>
      <c r="G18" s="14"/>
      <c r="I18" s="15"/>
      <c r="K18" s="48"/>
      <c r="L18" s="19"/>
    </row>
    <row r="19" spans="2:13" x14ac:dyDescent="0.25">
      <c r="C19" s="11"/>
    </row>
    <row r="20" spans="2:13" ht="180" x14ac:dyDescent="0.25">
      <c r="B20" s="24">
        <v>5</v>
      </c>
      <c r="C20" s="21" t="s">
        <v>18</v>
      </c>
      <c r="D20" s="20" t="s">
        <v>19</v>
      </c>
    </row>
    <row r="21" spans="2:13" x14ac:dyDescent="0.25">
      <c r="D21" s="14" t="s">
        <v>63</v>
      </c>
      <c r="E21" s="14"/>
      <c r="F21" s="14">
        <v>30</v>
      </c>
      <c r="G21" s="14">
        <v>7</v>
      </c>
      <c r="I21" s="5">
        <f>+G21*F21</f>
        <v>210</v>
      </c>
      <c r="J21" s="4">
        <f>+I21</f>
        <v>210</v>
      </c>
      <c r="K21" s="17" t="s">
        <v>21</v>
      </c>
      <c r="L21" s="18">
        <v>6.24</v>
      </c>
      <c r="M21" s="3">
        <f>+L21*J21</f>
        <v>1310.4000000000001</v>
      </c>
    </row>
    <row r="22" spans="2:13" x14ac:dyDescent="0.25">
      <c r="D22" s="14"/>
      <c r="E22" s="14"/>
      <c r="F22" s="14"/>
      <c r="G22" s="14"/>
      <c r="K22" s="17"/>
      <c r="L22" s="18"/>
      <c r="M22" s="3"/>
    </row>
    <row r="23" spans="2:13" ht="15.75" thickBot="1" x14ac:dyDescent="0.3"/>
    <row r="24" spans="2:13" ht="19.5" thickBot="1" x14ac:dyDescent="0.35">
      <c r="B24" s="96" t="s">
        <v>20</v>
      </c>
      <c r="C24" s="97"/>
      <c r="D24" s="97"/>
      <c r="E24" s="97"/>
      <c r="F24" s="22">
        <f>SUM(M7:M22)</f>
        <v>2651.2206000000001</v>
      </c>
    </row>
  </sheetData>
  <mergeCells count="14">
    <mergeCell ref="J5:J6"/>
    <mergeCell ref="L5:L6"/>
    <mergeCell ref="M5:M6"/>
    <mergeCell ref="B24:E24"/>
    <mergeCell ref="B2:M2"/>
    <mergeCell ref="B4:B6"/>
    <mergeCell ref="C4:C6"/>
    <mergeCell ref="D4:D6"/>
    <mergeCell ref="E4:E5"/>
    <mergeCell ref="F4:F5"/>
    <mergeCell ref="G4:G5"/>
    <mergeCell ref="H4:H5"/>
    <mergeCell ref="K4:K6"/>
    <mergeCell ref="I5:I6"/>
  </mergeCells>
  <printOptions gridLines="1"/>
  <pageMargins left="0.47244094488188981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9"/>
  <sheetViews>
    <sheetView workbookViewId="0">
      <selection activeCell="G21" sqref="G21"/>
    </sheetView>
  </sheetViews>
  <sheetFormatPr defaultRowHeight="15" x14ac:dyDescent="0.25"/>
  <cols>
    <col min="1" max="1" width="1.140625" customWidth="1"/>
    <col min="2" max="2" width="1.85546875" customWidth="1"/>
    <col min="3" max="3" width="2.85546875" bestFit="1" customWidth="1"/>
    <col min="4" max="4" width="47.5703125" bestFit="1" customWidth="1"/>
    <col min="5" max="5" width="12.85546875" bestFit="1" customWidth="1"/>
    <col min="6" max="6" width="13.5703125" bestFit="1" customWidth="1"/>
    <col min="7" max="8" width="4.7109375" customWidth="1"/>
    <col min="9" max="10" width="12.85546875" bestFit="1" customWidth="1"/>
    <col min="11" max="13" width="4.7109375" customWidth="1"/>
    <col min="14" max="14" width="2.85546875" bestFit="1" customWidth="1"/>
    <col min="15" max="15" width="14.42578125" customWidth="1"/>
    <col min="16" max="16" width="11.5703125" customWidth="1"/>
    <col min="17" max="17" width="14.140625" customWidth="1"/>
    <col min="18" max="21" width="4.7109375" customWidth="1"/>
    <col min="22" max="29" width="6.5703125" customWidth="1"/>
  </cols>
  <sheetData>
    <row r="2" spans="3:10" ht="15.75" thickBot="1" x14ac:dyDescent="0.3"/>
    <row r="3" spans="3:10" ht="18.75" customHeight="1" x14ac:dyDescent="0.25">
      <c r="C3" s="114" t="s">
        <v>52</v>
      </c>
      <c r="D3" s="115"/>
      <c r="E3" s="115"/>
      <c r="F3" s="116"/>
    </row>
    <row r="4" spans="3:10" ht="20.25" customHeight="1" x14ac:dyDescent="0.25">
      <c r="C4" s="117" t="s">
        <v>25</v>
      </c>
      <c r="D4" s="118"/>
      <c r="E4" s="27" t="s">
        <v>26</v>
      </c>
      <c r="F4" s="39" t="s">
        <v>27</v>
      </c>
      <c r="G4" s="26"/>
    </row>
    <row r="5" spans="3:10" x14ac:dyDescent="0.25">
      <c r="C5" s="40" t="s">
        <v>28</v>
      </c>
      <c r="D5" s="29" t="s">
        <v>29</v>
      </c>
      <c r="E5" s="28"/>
      <c r="F5" s="41"/>
      <c r="H5" s="71"/>
      <c r="I5" s="71"/>
      <c r="J5" s="71"/>
    </row>
    <row r="6" spans="3:10" x14ac:dyDescent="0.25">
      <c r="C6" s="42"/>
      <c r="D6" s="30" t="s">
        <v>30</v>
      </c>
      <c r="E6" s="31">
        <f>+E8-E7</f>
        <v>146703.0606</v>
      </c>
      <c r="F6" s="43"/>
      <c r="H6" s="71"/>
      <c r="I6" s="71"/>
      <c r="J6" s="71"/>
    </row>
    <row r="7" spans="3:10" x14ac:dyDescent="0.25">
      <c r="C7" s="42"/>
      <c r="D7" s="30" t="s">
        <v>31</v>
      </c>
      <c r="E7" s="32">
        <v>3200</v>
      </c>
      <c r="F7" s="44"/>
      <c r="H7" s="71"/>
      <c r="I7" s="71"/>
      <c r="J7" s="71"/>
    </row>
    <row r="8" spans="3:10" x14ac:dyDescent="0.25">
      <c r="C8" s="45"/>
      <c r="D8" s="33" t="s">
        <v>32</v>
      </c>
      <c r="E8" s="34">
        <f>+'Via Roma'!F43+'Via Napoli'!F33+'Via Garibaldi'!F33+'Via Mastrella'!F24</f>
        <v>149903.0606</v>
      </c>
      <c r="F8" s="46">
        <f>E8</f>
        <v>149903.0606</v>
      </c>
      <c r="H8" s="71"/>
      <c r="I8" s="73"/>
      <c r="J8" s="71"/>
    </row>
    <row r="9" spans="3:10" x14ac:dyDescent="0.25">
      <c r="C9" s="42" t="s">
        <v>33</v>
      </c>
      <c r="D9" s="30" t="s">
        <v>34</v>
      </c>
      <c r="E9" s="35"/>
      <c r="F9" s="43"/>
      <c r="H9" s="71"/>
      <c r="I9" s="71"/>
      <c r="J9" s="71"/>
    </row>
    <row r="10" spans="3:10" x14ac:dyDescent="0.25">
      <c r="C10" s="42"/>
      <c r="D10" s="30" t="s">
        <v>36</v>
      </c>
      <c r="E10" s="35">
        <f>+F8*0.1</f>
        <v>14990.306060000001</v>
      </c>
      <c r="F10" s="43"/>
      <c r="H10" s="71"/>
      <c r="I10" s="71"/>
      <c r="J10" s="71"/>
    </row>
    <row r="11" spans="3:10" x14ac:dyDescent="0.25">
      <c r="C11" s="42"/>
      <c r="D11" s="30" t="s">
        <v>42</v>
      </c>
      <c r="E11" s="35">
        <f>+F8*0.1</f>
        <v>14990.306060000001</v>
      </c>
      <c r="F11" s="43"/>
    </row>
    <row r="12" spans="3:10" x14ac:dyDescent="0.25">
      <c r="C12" s="42"/>
      <c r="D12" s="30" t="s">
        <v>51</v>
      </c>
      <c r="E12" s="35">
        <f>+E11*0.1</f>
        <v>1499.0306060000003</v>
      </c>
      <c r="F12" s="43"/>
    </row>
    <row r="13" spans="3:10" x14ac:dyDescent="0.25">
      <c r="C13" s="42"/>
      <c r="D13" s="30" t="s">
        <v>43</v>
      </c>
      <c r="E13" s="35">
        <f>+F8*0.02</f>
        <v>2998.0612120000001</v>
      </c>
      <c r="F13" s="43"/>
    </row>
    <row r="14" spans="3:10" x14ac:dyDescent="0.25">
      <c r="C14" s="42"/>
      <c r="D14" s="36" t="s">
        <v>69</v>
      </c>
      <c r="E14" s="37">
        <v>12802.65</v>
      </c>
      <c r="F14" s="43"/>
    </row>
    <row r="15" spans="3:10" x14ac:dyDescent="0.25">
      <c r="C15" s="42"/>
      <c r="D15" s="36" t="s">
        <v>68</v>
      </c>
      <c r="E15" s="37">
        <f>+E14*0.22</f>
        <v>2816.5830000000001</v>
      </c>
      <c r="F15" s="43"/>
    </row>
    <row r="16" spans="3:10" x14ac:dyDescent="0.25">
      <c r="C16" s="45"/>
      <c r="D16" s="33" t="s">
        <v>32</v>
      </c>
      <c r="E16" s="38">
        <f>SUM(E10:E15)</f>
        <v>50096.936937999999</v>
      </c>
      <c r="F16" s="46">
        <f>E16</f>
        <v>50096.936937999999</v>
      </c>
    </row>
    <row r="17" spans="3:10" ht="15.75" thickBot="1" x14ac:dyDescent="0.3">
      <c r="C17" s="119" t="s">
        <v>35</v>
      </c>
      <c r="D17" s="120"/>
      <c r="E17" s="121"/>
      <c r="F17" s="47">
        <f>SUM(F5:F16)</f>
        <v>199999.997538</v>
      </c>
      <c r="I17" s="51"/>
      <c r="J17" s="52"/>
    </row>
    <row r="20" spans="3:10" ht="16.5" customHeight="1" x14ac:dyDescent="0.25">
      <c r="J20" s="51"/>
    </row>
    <row r="21" spans="3:10" s="26" customFormat="1" ht="15" customHeight="1" x14ac:dyDescent="0.25"/>
    <row r="22" spans="3:10" s="26" customFormat="1" x14ac:dyDescent="0.25"/>
    <row r="23" spans="3:10" s="26" customFormat="1" x14ac:dyDescent="0.25"/>
    <row r="24" spans="3:10" s="26" customFormat="1" x14ac:dyDescent="0.25"/>
    <row r="25" spans="3:10" s="26" customFormat="1" x14ac:dyDescent="0.25"/>
    <row r="26" spans="3:10" s="26" customFormat="1" x14ac:dyDescent="0.25"/>
    <row r="27" spans="3:10" s="26" customFormat="1" x14ac:dyDescent="0.25"/>
    <row r="28" spans="3:10" s="26" customFormat="1" x14ac:dyDescent="0.25"/>
    <row r="29" spans="3:10" s="26" customFormat="1" x14ac:dyDescent="0.25"/>
    <row r="30" spans="3:10" s="26" customFormat="1" x14ac:dyDescent="0.25"/>
    <row r="31" spans="3:10" s="26" customFormat="1" x14ac:dyDescent="0.25"/>
    <row r="32" spans="3:10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</sheetData>
  <mergeCells count="3">
    <mergeCell ref="C3:F3"/>
    <mergeCell ref="C4:D4"/>
    <mergeCell ref="C17:E17"/>
  </mergeCells>
  <pageMargins left="0.68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topLeftCell="E1" workbookViewId="0">
      <selection activeCell="R10" sqref="R10"/>
    </sheetView>
  </sheetViews>
  <sheetFormatPr defaultRowHeight="15" x14ac:dyDescent="0.25"/>
  <cols>
    <col min="1" max="1" width="0.42578125" customWidth="1"/>
    <col min="2" max="2" width="3" hidden="1" customWidth="1"/>
    <col min="3" max="3" width="39.140625" bestFit="1" customWidth="1"/>
    <col min="4" max="4" width="14.28515625" customWidth="1"/>
    <col min="5" max="5" width="6.42578125" customWidth="1"/>
    <col min="6" max="6" width="14.28515625" customWidth="1"/>
    <col min="7" max="7" width="6.42578125" customWidth="1"/>
    <col min="8" max="8" width="14.28515625" customWidth="1"/>
    <col min="9" max="9" width="6.42578125" customWidth="1"/>
    <col min="10" max="10" width="14.28515625" customWidth="1"/>
    <col min="11" max="11" width="6.42578125" customWidth="1"/>
    <col min="12" max="12" width="2.5703125" customWidth="1"/>
    <col min="13" max="13" width="15.28515625" customWidth="1"/>
    <col min="14" max="14" width="6.140625" customWidth="1"/>
    <col min="15" max="15" width="13.7109375" customWidth="1"/>
    <col min="16" max="16" width="24.7109375" bestFit="1" customWidth="1"/>
    <col min="17" max="17" width="12.85546875" bestFit="1" customWidth="1"/>
    <col min="18" max="18" width="24" customWidth="1"/>
    <col min="19" max="19" width="20.7109375" customWidth="1"/>
    <col min="20" max="20" width="8.140625" bestFit="1" customWidth="1"/>
    <col min="21" max="21" width="13.140625" bestFit="1" customWidth="1"/>
  </cols>
  <sheetData>
    <row r="1" spans="2:21" ht="19.5" customHeight="1" x14ac:dyDescent="0.25">
      <c r="C1" s="123" t="s">
        <v>50</v>
      </c>
      <c r="D1" s="123"/>
      <c r="E1" s="123"/>
      <c r="F1" s="123"/>
      <c r="G1" s="123"/>
      <c r="H1" s="123"/>
      <c r="I1" s="123"/>
      <c r="J1" s="123"/>
      <c r="K1" s="123"/>
      <c r="L1" s="123"/>
    </row>
    <row r="2" spans="2:21" ht="17.25" customHeight="1" x14ac:dyDescent="0.25">
      <c r="C2" s="66" t="s">
        <v>49</v>
      </c>
      <c r="D2" s="124" t="s">
        <v>64</v>
      </c>
      <c r="E2" s="124"/>
      <c r="F2" s="122" t="s">
        <v>67</v>
      </c>
      <c r="G2" s="122"/>
      <c r="H2" s="122" t="s">
        <v>44</v>
      </c>
      <c r="I2" s="122"/>
      <c r="J2" s="122" t="s">
        <v>63</v>
      </c>
      <c r="K2" s="122"/>
      <c r="L2" s="69"/>
      <c r="M2" s="122" t="s">
        <v>71</v>
      </c>
      <c r="N2" s="122"/>
      <c r="O2" s="77" t="s">
        <v>72</v>
      </c>
      <c r="P2" s="77" t="s">
        <v>82</v>
      </c>
      <c r="Q2" s="67" t="s">
        <v>73</v>
      </c>
      <c r="R2" s="90" t="s">
        <v>81</v>
      </c>
      <c r="S2" s="90" t="s">
        <v>80</v>
      </c>
    </row>
    <row r="3" spans="2:21" ht="42.75" customHeight="1" x14ac:dyDescent="0.25">
      <c r="C3" s="64" t="s">
        <v>45</v>
      </c>
      <c r="D3" s="65">
        <f>+'Via Roma'!J11</f>
        <v>20160</v>
      </c>
      <c r="E3" s="75" t="s">
        <v>16</v>
      </c>
      <c r="F3" s="65">
        <f>+'Via Napoli'!J9</f>
        <v>9760</v>
      </c>
      <c r="G3" s="75" t="s">
        <v>16</v>
      </c>
      <c r="H3" s="65">
        <f>+'Via Garibaldi'!J9</f>
        <v>12080</v>
      </c>
      <c r="I3" s="75" t="s">
        <v>16</v>
      </c>
      <c r="J3" s="65">
        <f>+'Via Mastrella'!J8</f>
        <v>630</v>
      </c>
      <c r="K3" s="75" t="s">
        <v>16</v>
      </c>
      <c r="L3" s="70"/>
      <c r="M3" s="65">
        <f>+D3+F3+H3+J3</f>
        <v>42630</v>
      </c>
      <c r="N3" s="75" t="s">
        <v>16</v>
      </c>
      <c r="O3" s="78">
        <v>1.1000000000000001</v>
      </c>
      <c r="P3" s="78">
        <f>+O3-(O3*2.13471292%)</f>
        <v>1.07651815788</v>
      </c>
      <c r="Q3" s="78">
        <f>+O3*M3</f>
        <v>46893.000000000007</v>
      </c>
      <c r="R3" s="91">
        <f>+Q3*0.0213471292</f>
        <v>1001.0309295756001</v>
      </c>
      <c r="S3" s="91">
        <f>+Q3-R3</f>
        <v>45891.969070424406</v>
      </c>
      <c r="U3" s="81"/>
    </row>
    <row r="4" spans="2:21" ht="42.75" customHeight="1" x14ac:dyDescent="0.25">
      <c r="B4" s="61"/>
      <c r="C4" s="64" t="s">
        <v>46</v>
      </c>
      <c r="D4" s="65">
        <f>+'Via Roma'!J17</f>
        <v>362.88</v>
      </c>
      <c r="E4" s="75" t="s">
        <v>24</v>
      </c>
      <c r="F4" s="65">
        <f>+'Via Napoli'!J13</f>
        <v>175.68</v>
      </c>
      <c r="G4" s="75" t="s">
        <v>24</v>
      </c>
      <c r="H4" s="65">
        <f>+'Via Garibaldi'!J13</f>
        <v>217.44000000000005</v>
      </c>
      <c r="I4" s="75" t="s">
        <v>24</v>
      </c>
      <c r="J4" s="65">
        <f>+'Via Mastrella'!J11</f>
        <v>11.34</v>
      </c>
      <c r="K4" s="75" t="s">
        <v>24</v>
      </c>
      <c r="L4" s="70"/>
      <c r="M4" s="65">
        <f t="shared" ref="M4:M9" si="0">+D4+F4+H4+J4</f>
        <v>767.34</v>
      </c>
      <c r="N4" s="75" t="s">
        <v>24</v>
      </c>
      <c r="O4" s="78">
        <v>7.09</v>
      </c>
      <c r="P4" s="78">
        <f t="shared" ref="P4:P9" si="1">+O4-(O4*2.13471292%)</f>
        <v>6.9386488539719995</v>
      </c>
      <c r="Q4" s="78">
        <f t="shared" ref="Q4:Q9" si="2">+O4*M4</f>
        <v>5440.4405999999999</v>
      </c>
      <c r="R4" s="91">
        <f>+Q4*0.0213471292</f>
        <v>116.1377883931255</v>
      </c>
      <c r="S4" s="91">
        <f t="shared" ref="S4:S9" si="3">+Q4-R4</f>
        <v>5324.3028116068745</v>
      </c>
      <c r="U4" s="81"/>
    </row>
    <row r="5" spans="2:21" ht="42.75" customHeight="1" x14ac:dyDescent="0.25">
      <c r="B5" s="62"/>
      <c r="C5" s="64" t="s">
        <v>47</v>
      </c>
      <c r="D5" s="65">
        <f>+'Via Roma'!J20</f>
        <v>362.88</v>
      </c>
      <c r="E5" s="75" t="s">
        <v>24</v>
      </c>
      <c r="F5" s="65">
        <f>+'Via Napoli'!J16</f>
        <v>175.68</v>
      </c>
      <c r="G5" s="75" t="s">
        <v>24</v>
      </c>
      <c r="H5" s="65">
        <f>+'Via Garibaldi'!J16</f>
        <v>217.44000000000005</v>
      </c>
      <c r="I5" s="75" t="s">
        <v>24</v>
      </c>
      <c r="J5" s="65">
        <f>+'Via Mastrella'!J14</f>
        <v>11.34</v>
      </c>
      <c r="K5" s="75" t="s">
        <v>24</v>
      </c>
      <c r="L5" s="70"/>
      <c r="M5" s="65">
        <f t="shared" si="0"/>
        <v>767.34</v>
      </c>
      <c r="N5" s="75" t="s">
        <v>24</v>
      </c>
      <c r="O5" s="78">
        <v>13</v>
      </c>
      <c r="P5" s="78">
        <f t="shared" si="1"/>
        <v>12.722487320399999</v>
      </c>
      <c r="Q5" s="78">
        <f t="shared" si="2"/>
        <v>9975.42</v>
      </c>
      <c r="R5" s="91">
        <f>+Q5*0.0213471292</f>
        <v>212.946579564264</v>
      </c>
      <c r="S5" s="91">
        <f t="shared" si="3"/>
        <v>9762.4734204357355</v>
      </c>
      <c r="U5" s="81"/>
    </row>
    <row r="6" spans="2:21" ht="42.75" customHeight="1" x14ac:dyDescent="0.25">
      <c r="B6" s="53"/>
      <c r="C6" s="64" t="s">
        <v>48</v>
      </c>
      <c r="D6" s="65">
        <f>+'Via Roma'!J26</f>
        <v>2960</v>
      </c>
      <c r="E6" s="75" t="s">
        <v>21</v>
      </c>
      <c r="F6" s="65">
        <f>+'Via Napoli'!J20</f>
        <v>1240</v>
      </c>
      <c r="G6" s="74" t="s">
        <v>21</v>
      </c>
      <c r="H6" s="65">
        <f>+'Via Garibaldi'!J20</f>
        <v>2300</v>
      </c>
      <c r="I6" s="74" t="s">
        <v>21</v>
      </c>
      <c r="J6" s="65">
        <f>+'Via Mastrella'!J17</f>
        <v>210</v>
      </c>
      <c r="K6" s="74" t="s">
        <v>21</v>
      </c>
      <c r="L6" s="70"/>
      <c r="M6" s="65">
        <f t="shared" si="0"/>
        <v>6710</v>
      </c>
      <c r="N6" s="74" t="s">
        <v>21</v>
      </c>
      <c r="O6" s="78">
        <v>2</v>
      </c>
      <c r="P6" s="78">
        <f t="shared" si="1"/>
        <v>1.9573057415999999</v>
      </c>
      <c r="Q6" s="78">
        <f t="shared" si="2"/>
        <v>13420</v>
      </c>
      <c r="R6" s="91">
        <f t="shared" ref="R6:R9" si="4">+Q6*0.0213471292</f>
        <v>286.47847386399997</v>
      </c>
      <c r="S6" s="91">
        <f t="shared" si="3"/>
        <v>13133.521526136001</v>
      </c>
      <c r="U6" s="81"/>
    </row>
    <row r="7" spans="2:21" ht="42.75" customHeight="1" x14ac:dyDescent="0.25">
      <c r="B7" s="53"/>
      <c r="C7" s="64" t="s">
        <v>65</v>
      </c>
      <c r="D7" s="65">
        <f>+'Via Roma'!J30</f>
        <v>106.4</v>
      </c>
      <c r="E7" s="75" t="s">
        <v>57</v>
      </c>
      <c r="F7" s="65">
        <f>+'Via Napoli'!J23</f>
        <v>56.000000000000007</v>
      </c>
      <c r="G7" s="74" t="s">
        <v>57</v>
      </c>
      <c r="H7" s="65">
        <f>+'Via Garibaldi'!J23</f>
        <v>33.6</v>
      </c>
      <c r="I7" s="74" t="s">
        <v>57</v>
      </c>
      <c r="J7" s="65">
        <v>0</v>
      </c>
      <c r="K7" s="74" t="s">
        <v>57</v>
      </c>
      <c r="L7" s="70"/>
      <c r="M7" s="65">
        <f t="shared" si="0"/>
        <v>196</v>
      </c>
      <c r="N7" s="74" t="s">
        <v>57</v>
      </c>
      <c r="O7" s="78">
        <v>153</v>
      </c>
      <c r="P7" s="78">
        <f t="shared" si="1"/>
        <v>149.7338892324</v>
      </c>
      <c r="Q7" s="78">
        <f t="shared" si="2"/>
        <v>29988</v>
      </c>
      <c r="R7" s="91">
        <f t="shared" si="4"/>
        <v>640.1577104495999</v>
      </c>
      <c r="S7" s="91">
        <f t="shared" si="3"/>
        <v>29347.842289550401</v>
      </c>
      <c r="U7" s="81"/>
    </row>
    <row r="8" spans="2:21" ht="42.75" customHeight="1" x14ac:dyDescent="0.25">
      <c r="B8" s="53"/>
      <c r="C8" s="64" t="s">
        <v>66</v>
      </c>
      <c r="D8" s="65">
        <f>+'Via Roma'!J36</f>
        <v>2080</v>
      </c>
      <c r="E8" s="75" t="s">
        <v>21</v>
      </c>
      <c r="F8" s="65">
        <f>+'Via Napoli'!J27</f>
        <v>1240</v>
      </c>
      <c r="G8" s="75" t="s">
        <v>21</v>
      </c>
      <c r="H8" s="65">
        <f>+'Via Garibaldi'!J27</f>
        <v>2300</v>
      </c>
      <c r="I8" s="75" t="s">
        <v>21</v>
      </c>
      <c r="J8" s="65">
        <f>+'Via Mastrella'!J21</f>
        <v>210</v>
      </c>
      <c r="K8" s="74" t="s">
        <v>21</v>
      </c>
      <c r="L8" s="70"/>
      <c r="M8" s="65">
        <f t="shared" si="0"/>
        <v>5830</v>
      </c>
      <c r="N8" s="74" t="s">
        <v>21</v>
      </c>
      <c r="O8" s="78">
        <v>6.24</v>
      </c>
      <c r="P8" s="78">
        <f t="shared" si="1"/>
        <v>6.106793913792</v>
      </c>
      <c r="Q8" s="78">
        <f t="shared" si="2"/>
        <v>36379.200000000004</v>
      </c>
      <c r="R8" s="91">
        <f t="shared" si="4"/>
        <v>776.59148259264009</v>
      </c>
      <c r="S8" s="91">
        <f t="shared" si="3"/>
        <v>35602.608517407367</v>
      </c>
      <c r="U8" s="81"/>
    </row>
    <row r="9" spans="2:21" ht="42.75" customHeight="1" x14ac:dyDescent="0.25">
      <c r="B9" s="53"/>
      <c r="C9" s="76" t="s">
        <v>70</v>
      </c>
      <c r="D9" s="65">
        <f>+'Via Roma'!J40</f>
        <v>1440</v>
      </c>
      <c r="E9" s="75" t="s">
        <v>16</v>
      </c>
      <c r="F9" s="65">
        <f>+'Via Napoli'!J30</f>
        <v>440</v>
      </c>
      <c r="G9" s="75" t="s">
        <v>16</v>
      </c>
      <c r="H9" s="65">
        <f>+'Via Garibaldi'!J30</f>
        <v>1820</v>
      </c>
      <c r="I9" s="75" t="s">
        <v>16</v>
      </c>
      <c r="J9" s="65">
        <v>0</v>
      </c>
      <c r="K9" s="75" t="s">
        <v>16</v>
      </c>
      <c r="L9" s="70"/>
      <c r="M9" s="65">
        <f t="shared" si="0"/>
        <v>3700</v>
      </c>
      <c r="N9" s="75" t="s">
        <v>16</v>
      </c>
      <c r="O9" s="78">
        <v>2.11</v>
      </c>
      <c r="P9" s="78">
        <f t="shared" si="1"/>
        <v>2.0649575573879999</v>
      </c>
      <c r="Q9" s="78">
        <f t="shared" si="2"/>
        <v>7806.9999999999991</v>
      </c>
      <c r="R9" s="91">
        <f t="shared" si="4"/>
        <v>166.65703766439998</v>
      </c>
      <c r="S9" s="91">
        <f t="shared" si="3"/>
        <v>7640.3429623355987</v>
      </c>
      <c r="U9" s="81"/>
    </row>
    <row r="10" spans="2:21" ht="16.5" customHeight="1" x14ac:dyDescent="0.25">
      <c r="B10" s="53"/>
      <c r="C10" s="76"/>
      <c r="D10" s="65"/>
      <c r="E10" s="75"/>
      <c r="F10" s="65"/>
      <c r="G10" s="75"/>
      <c r="H10" s="65"/>
      <c r="I10" s="75"/>
      <c r="J10" s="65"/>
      <c r="K10" s="75"/>
      <c r="L10" s="70"/>
      <c r="M10" s="65"/>
      <c r="N10" s="75"/>
      <c r="O10" s="79" t="s">
        <v>11</v>
      </c>
      <c r="P10" s="79"/>
      <c r="Q10" s="80">
        <f>SUM(Q3:Q9)</f>
        <v>149903.06060000003</v>
      </c>
      <c r="R10" s="125">
        <f>SUM(R3:R9)</f>
        <v>3200.0000021036299</v>
      </c>
      <c r="S10" s="125">
        <f>SUM(S3:S9)</f>
        <v>146703.06059789637</v>
      </c>
      <c r="U10" s="81"/>
    </row>
    <row r="11" spans="2:21" ht="16.5" customHeight="1" x14ac:dyDescent="0.25">
      <c r="B11" s="53"/>
      <c r="C11" s="76"/>
      <c r="D11" s="65"/>
      <c r="E11" s="75"/>
      <c r="F11" s="65"/>
      <c r="G11" s="75"/>
      <c r="H11" s="65"/>
      <c r="I11" s="75"/>
      <c r="J11" s="65"/>
      <c r="K11" s="75"/>
      <c r="L11" s="70"/>
      <c r="N11" s="75"/>
      <c r="O11" s="65"/>
      <c r="P11" s="65"/>
      <c r="Q11" s="78"/>
      <c r="R11" s="91"/>
      <c r="S11" s="91"/>
    </row>
    <row r="12" spans="2:21" x14ac:dyDescent="0.25">
      <c r="B12" s="53"/>
      <c r="C12" s="53"/>
      <c r="D12" s="54"/>
      <c r="E12" s="54"/>
      <c r="F12" s="53"/>
      <c r="G12" s="53"/>
      <c r="H12" s="53"/>
      <c r="I12" s="53"/>
      <c r="R12" s="71"/>
      <c r="S12" s="89"/>
    </row>
    <row r="13" spans="2:21" x14ac:dyDescent="0.25">
      <c r="B13" s="53"/>
      <c r="C13" s="53"/>
      <c r="D13" s="53"/>
      <c r="E13" s="53"/>
      <c r="F13" s="53"/>
      <c r="G13" s="53"/>
      <c r="H13" s="53"/>
      <c r="I13" s="53"/>
      <c r="R13" s="71"/>
      <c r="S13" s="68"/>
    </row>
    <row r="14" spans="2:21" x14ac:dyDescent="0.25">
      <c r="B14" s="53"/>
      <c r="C14" s="53"/>
      <c r="D14" s="58"/>
      <c r="E14" s="58"/>
      <c r="F14" s="53"/>
      <c r="G14" s="53"/>
      <c r="H14" s="53"/>
      <c r="I14" s="53"/>
      <c r="R14" s="88"/>
      <c r="S14" s="127"/>
    </row>
    <row r="15" spans="2:21" x14ac:dyDescent="0.25">
      <c r="B15" s="55"/>
      <c r="C15" s="56"/>
      <c r="D15" s="59"/>
      <c r="E15" s="59"/>
      <c r="F15" s="57"/>
      <c r="G15" s="57"/>
      <c r="H15" s="57"/>
      <c r="I15" s="57"/>
      <c r="R15" s="71"/>
      <c r="S15" s="126"/>
    </row>
    <row r="16" spans="2:21" x14ac:dyDescent="0.25">
      <c r="B16" s="63"/>
      <c r="C16" s="63"/>
      <c r="D16" s="63"/>
      <c r="E16" s="63"/>
      <c r="F16" s="60"/>
      <c r="G16" s="60"/>
      <c r="H16" s="60"/>
      <c r="I16" s="60"/>
    </row>
    <row r="17" spans="17:18" x14ac:dyDescent="0.25">
      <c r="R17" s="82"/>
    </row>
    <row r="18" spans="17:18" x14ac:dyDescent="0.25">
      <c r="Q18" s="81"/>
    </row>
  </sheetData>
  <mergeCells count="6">
    <mergeCell ref="M2:N2"/>
    <mergeCell ref="C1:L1"/>
    <mergeCell ref="D2:E2"/>
    <mergeCell ref="F2:G2"/>
    <mergeCell ref="H2:I2"/>
    <mergeCell ref="J2:K2"/>
  </mergeCells>
  <printOptions gridLines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"/>
  <sheetViews>
    <sheetView tabSelected="1" workbookViewId="0">
      <selection activeCell="D6" sqref="D6"/>
    </sheetView>
  </sheetViews>
  <sheetFormatPr defaultRowHeight="15" x14ac:dyDescent="0.25"/>
  <cols>
    <col min="1" max="1" width="0.42578125" customWidth="1"/>
    <col min="2" max="2" width="3" hidden="1" customWidth="1"/>
    <col min="3" max="3" width="39.140625" bestFit="1" customWidth="1"/>
    <col min="4" max="4" width="21" customWidth="1"/>
    <col min="5" max="5" width="24" style="26" customWidth="1"/>
    <col min="6" max="6" width="16.5703125" style="26" customWidth="1"/>
    <col min="7" max="7" width="8.140625" bestFit="1" customWidth="1"/>
  </cols>
  <sheetData>
    <row r="1" spans="2:5" ht="16.5" customHeight="1" x14ac:dyDescent="0.25">
      <c r="B1" s="53"/>
      <c r="C1" s="87"/>
      <c r="D1" s="86" t="s">
        <v>77</v>
      </c>
    </row>
    <row r="2" spans="2:5" ht="7.5" customHeight="1" x14ac:dyDescent="0.25">
      <c r="B2" s="53"/>
      <c r="C2" s="83"/>
      <c r="D2" s="84"/>
      <c r="E2" s="85"/>
    </row>
    <row r="3" spans="2:5" ht="21.75" customHeight="1" x14ac:dyDescent="0.25">
      <c r="B3" s="53"/>
      <c r="C3" s="93" t="s">
        <v>78</v>
      </c>
      <c r="D3" s="93" t="s">
        <v>76</v>
      </c>
    </row>
    <row r="4" spans="2:5" ht="68.25" customHeight="1" x14ac:dyDescent="0.25">
      <c r="B4" s="53"/>
      <c r="C4" s="94" t="s">
        <v>74</v>
      </c>
      <c r="D4" s="95"/>
    </row>
    <row r="5" spans="2:5" ht="71.25" customHeight="1" x14ac:dyDescent="0.25">
      <c r="B5" s="53"/>
      <c r="C5" s="94" t="s">
        <v>75</v>
      </c>
      <c r="D5" s="95"/>
    </row>
    <row r="6" spans="2:5" ht="75" customHeight="1" x14ac:dyDescent="0.25">
      <c r="B6" s="55"/>
      <c r="C6" s="94" t="s">
        <v>79</v>
      </c>
      <c r="D6" s="95"/>
    </row>
    <row r="7" spans="2:5" x14ac:dyDescent="0.25">
      <c r="B7" s="63"/>
      <c r="C7" s="63"/>
    </row>
    <row r="8" spans="2:5" x14ac:dyDescent="0.25">
      <c r="D8" s="92"/>
      <c r="E8" s="8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Via Roma</vt:lpstr>
      <vt:lpstr>Via Napoli</vt:lpstr>
      <vt:lpstr>Via Garibaldi</vt:lpstr>
      <vt:lpstr>Via Mastrella</vt:lpstr>
      <vt:lpstr>QTE</vt:lpstr>
      <vt:lpstr>Riepilogo</vt:lpstr>
      <vt:lpstr>Offerta</vt:lpstr>
      <vt:lpstr>Foglio1</vt:lpstr>
      <vt:lpstr>'Via Roma'!Print_Area</vt:lpstr>
      <vt:lpstr>'Via Napoli'!Print_Titles</vt:lpstr>
      <vt:lpstr>'Via Roma'!Print_Titles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graziano.tullis</dc:creator>
  <cp:lastModifiedBy>Piero Cedroni</cp:lastModifiedBy>
  <cp:lastPrinted>2019-12-23T10:16:35Z</cp:lastPrinted>
  <dcterms:created xsi:type="dcterms:W3CDTF">2012-12-10T10:15:18Z</dcterms:created>
  <dcterms:modified xsi:type="dcterms:W3CDTF">2019-12-24T12:18:26Z</dcterms:modified>
</cp:coreProperties>
</file>